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3" sheetId="14" r:id="rId14"/>
  </sheets>
  <calcPr calcId="124519"/>
</workbook>
</file>

<file path=xl/calcChain.xml><?xml version="1.0" encoding="utf-8"?>
<calcChain xmlns="http://schemas.openxmlformats.org/spreadsheetml/2006/main">
  <c r="E11" i="5"/>
  <c r="E18" i="4"/>
  <c r="E17"/>
  <c r="E14" i="14" l="1"/>
  <c r="E13"/>
  <c r="E12"/>
  <c r="E11"/>
  <c r="E10"/>
  <c r="E9"/>
  <c r="E15" l="1"/>
  <c r="E15" i="4"/>
  <c r="E13" l="1"/>
  <c r="C13" i="5" l="1"/>
  <c r="E26" i="4" l="1"/>
  <c r="I79" i="1" l="1"/>
  <c r="L52" l="1"/>
  <c r="L106"/>
  <c r="K106"/>
  <c r="L105"/>
  <c r="K105"/>
  <c r="I105" s="1"/>
  <c r="I106" l="1"/>
  <c r="O76"/>
  <c r="K76" s="1"/>
  <c r="M14"/>
  <c r="C95" i="9"/>
  <c r="C96" s="1"/>
  <c r="D83"/>
  <c r="D80" s="1"/>
  <c r="H80"/>
  <c r="G80"/>
  <c r="F80"/>
  <c r="E80"/>
  <c r="D75"/>
  <c r="D62"/>
  <c r="I55"/>
  <c r="D45"/>
  <c r="I44"/>
  <c r="H44"/>
  <c r="G44"/>
  <c r="F44"/>
  <c r="E44"/>
  <c r="D44"/>
  <c r="I43"/>
  <c r="I84" s="1"/>
  <c r="H43"/>
  <c r="H84" s="1"/>
  <c r="G43"/>
  <c r="G84" s="1"/>
  <c r="F43"/>
  <c r="F84" s="1"/>
  <c r="E43"/>
  <c r="E84" s="1"/>
  <c r="D43"/>
  <c r="K109" i="8"/>
  <c r="F106"/>
  <c r="E106"/>
  <c r="K103"/>
  <c r="J103"/>
  <c r="I103"/>
  <c r="K99"/>
  <c r="J99"/>
  <c r="I99"/>
  <c r="H97"/>
  <c r="H96"/>
  <c r="F95"/>
  <c r="F96" s="1"/>
  <c r="E95"/>
  <c r="E96" s="1"/>
  <c r="D95"/>
  <c r="D96" s="1"/>
  <c r="H95" s="1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 s="1"/>
  <c r="J49"/>
  <c r="J53" s="1"/>
  <c r="I49"/>
  <c r="I53" s="1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 s="1"/>
  <c r="K33" s="1"/>
  <c r="J34"/>
  <c r="J38" s="1"/>
  <c r="J33" s="1"/>
  <c r="I34"/>
  <c r="I38" s="1"/>
  <c r="I33" s="1"/>
  <c r="H34"/>
  <c r="H33"/>
  <c r="H32"/>
  <c r="H31"/>
  <c r="H30"/>
  <c r="H29"/>
  <c r="H28"/>
  <c r="H27"/>
  <c r="H26"/>
  <c r="K25"/>
  <c r="K30" s="1"/>
  <c r="J25"/>
  <c r="J30" s="1"/>
  <c r="I25"/>
  <c r="I30" s="1"/>
  <c r="H25"/>
  <c r="H24"/>
  <c r="H23"/>
  <c r="H22"/>
  <c r="K21"/>
  <c r="J21"/>
  <c r="I2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J11" s="1"/>
  <c r="I12"/>
  <c r="H12"/>
  <c r="H11"/>
  <c r="H10"/>
  <c r="A10" i="7"/>
  <c r="A11" s="1"/>
  <c r="A12" s="1"/>
  <c r="A13" s="1"/>
  <c r="A14" s="1"/>
  <c r="E15" i="6"/>
  <c r="E14"/>
  <c r="E13"/>
  <c r="E12"/>
  <c r="E11"/>
  <c r="E10"/>
  <c r="E16" s="1"/>
  <c r="E15" i="5"/>
  <c r="E14"/>
  <c r="E13"/>
  <c r="E12"/>
  <c r="D17"/>
  <c r="C17"/>
  <c r="E38" i="4"/>
  <c r="E37"/>
  <c r="E36"/>
  <c r="E35"/>
  <c r="E34"/>
  <c r="E25"/>
  <c r="E24"/>
  <c r="E23"/>
  <c r="E22"/>
  <c r="E21"/>
  <c r="E20"/>
  <c r="E19"/>
  <c r="E14"/>
  <c r="E12"/>
  <c r="E10"/>
  <c r="I11" i="8" l="1"/>
  <c r="K11"/>
  <c r="I42"/>
  <c r="K42"/>
  <c r="H94"/>
  <c r="J9"/>
  <c r="I9"/>
  <c r="I83" s="1"/>
  <c r="I92" s="1"/>
  <c r="K9"/>
  <c r="K83" s="1"/>
  <c r="J42"/>
  <c r="D84" i="9"/>
  <c r="I84" i="8"/>
  <c r="K92"/>
  <c r="K84"/>
  <c r="D93" i="9"/>
  <c r="D95" s="1"/>
  <c r="D96" s="1"/>
  <c r="D85"/>
  <c r="F93"/>
  <c r="F95" s="1"/>
  <c r="F96" s="1"/>
  <c r="F85"/>
  <c r="H93"/>
  <c r="H95" s="1"/>
  <c r="H96" s="1"/>
  <c r="H85"/>
  <c r="E93"/>
  <c r="E95" s="1"/>
  <c r="E96" s="1"/>
  <c r="E85"/>
  <c r="G93"/>
  <c r="G95" s="1"/>
  <c r="G96" s="1"/>
  <c r="G85"/>
  <c r="I93"/>
  <c r="I95" s="1"/>
  <c r="I96" s="1"/>
  <c r="I98" s="1"/>
  <c r="I85"/>
  <c r="E10" i="5"/>
  <c r="E17" s="1"/>
  <c r="I29" i="8"/>
  <c r="K29"/>
  <c r="I37"/>
  <c r="K37"/>
  <c r="I52"/>
  <c r="K52"/>
  <c r="J29"/>
  <c r="J37"/>
  <c r="J52"/>
  <c r="L76" i="1"/>
  <c r="I76" s="1"/>
  <c r="M76" s="1"/>
  <c r="L14"/>
  <c r="L88"/>
  <c r="O88"/>
  <c r="J83" i="8" l="1"/>
  <c r="K111"/>
  <c r="K105"/>
  <c r="K94"/>
  <c r="K95" s="1"/>
  <c r="I105"/>
  <c r="I94"/>
  <c r="I95" s="1"/>
  <c r="I97" s="1"/>
  <c r="L104" i="1"/>
  <c r="K104"/>
  <c r="L93"/>
  <c r="K93"/>
  <c r="C57" i="13"/>
  <c r="C58" s="1"/>
  <c r="E56"/>
  <c r="E55"/>
  <c r="C31"/>
  <c r="C32" s="1"/>
  <c r="E30"/>
  <c r="E29"/>
  <c r="C9"/>
  <c r="C10" s="1"/>
  <c r="E8"/>
  <c r="E7"/>
  <c r="O79" i="1"/>
  <c r="E66"/>
  <c r="J92" i="8" l="1"/>
  <c r="J84"/>
  <c r="E9" i="13"/>
  <c r="E10" s="1"/>
  <c r="E57"/>
  <c r="E58" s="1"/>
  <c r="E31"/>
  <c r="E32" s="1"/>
  <c r="M19" i="12"/>
  <c r="H11"/>
  <c r="I11" s="1"/>
  <c r="K11" s="1"/>
  <c r="L11" s="1"/>
  <c r="M11" s="1"/>
  <c r="H12"/>
  <c r="I12" s="1"/>
  <c r="H13"/>
  <c r="H14"/>
  <c r="I14" s="1"/>
  <c r="K14" s="1"/>
  <c r="L14" s="1"/>
  <c r="M14" s="1"/>
  <c r="H15"/>
  <c r="I15" s="1"/>
  <c r="H16"/>
  <c r="I16" s="1"/>
  <c r="K16" s="1"/>
  <c r="L16" s="1"/>
  <c r="M16" s="1"/>
  <c r="H10"/>
  <c r="I10" s="1"/>
  <c r="C17"/>
  <c r="L64" i="1"/>
  <c r="K64"/>
  <c r="K66" s="1"/>
  <c r="J105" i="8" l="1"/>
  <c r="J94"/>
  <c r="J95" s="1"/>
  <c r="K15" i="12"/>
  <c r="L15" s="1"/>
  <c r="M15" s="1"/>
  <c r="K12"/>
  <c r="L12" s="1"/>
  <c r="M12" s="1"/>
  <c r="I13"/>
  <c r="K13" s="1"/>
  <c r="L13" s="1"/>
  <c r="M13" s="1"/>
  <c r="K10"/>
  <c r="L57" i="1"/>
  <c r="K57"/>
  <c r="K60" s="1"/>
  <c r="K51"/>
  <c r="L42"/>
  <c r="K42"/>
  <c r="K45" s="1"/>
  <c r="M35"/>
  <c r="K33"/>
  <c r="L33"/>
  <c r="L23"/>
  <c r="L26"/>
  <c r="K17" i="12" l="1"/>
  <c r="J97" i="8"/>
  <c r="K97"/>
  <c r="I33" i="1"/>
  <c r="K37"/>
  <c r="L10" i="12"/>
  <c r="G23" i="1"/>
  <c r="L25"/>
  <c r="K25"/>
  <c r="F22" i="11"/>
  <c r="H22" s="1"/>
  <c r="F21"/>
  <c r="H21" s="1"/>
  <c r="F20"/>
  <c r="H20" s="1"/>
  <c r="F19"/>
  <c r="L19" s="1"/>
  <c r="F18"/>
  <c r="H18" s="1"/>
  <c r="F17"/>
  <c r="H17" s="1"/>
  <c r="F16"/>
  <c r="H16" s="1"/>
  <c r="F15"/>
  <c r="L15" s="1"/>
  <c r="F14"/>
  <c r="H14" s="1"/>
  <c r="F13"/>
  <c r="H13" s="1"/>
  <c r="F12"/>
  <c r="H12" s="1"/>
  <c r="H11"/>
  <c r="L11" s="1"/>
  <c r="F11"/>
  <c r="F10"/>
  <c r="H10" s="1"/>
  <c r="R8"/>
  <c r="J5" s="1"/>
  <c r="F7"/>
  <c r="H7" s="1"/>
  <c r="L7" s="1"/>
  <c r="M7" s="1"/>
  <c r="F6"/>
  <c r="H6" s="1"/>
  <c r="L6" s="1"/>
  <c r="F5"/>
  <c r="H5" s="1"/>
  <c r="S3"/>
  <c r="O14" i="1"/>
  <c r="G14"/>
  <c r="H19" i="11" l="1"/>
  <c r="L5"/>
  <c r="M5" s="1"/>
  <c r="J10"/>
  <c r="L10"/>
  <c r="N10" s="1"/>
  <c r="N12" s="1"/>
  <c r="H15"/>
  <c r="I37" i="1"/>
  <c r="G29" i="11"/>
  <c r="M10" i="12"/>
  <c r="M17" s="1"/>
  <c r="M20" s="1"/>
  <c r="L8" i="11"/>
  <c r="L12"/>
  <c r="L16"/>
  <c r="L17" s="1"/>
  <c r="L20"/>
  <c r="L21" s="1"/>
  <c r="C66" i="1"/>
  <c r="H60"/>
  <c r="C51"/>
  <c r="D51"/>
  <c r="E51"/>
  <c r="H51"/>
  <c r="D21"/>
  <c r="C21"/>
  <c r="L22" i="11" l="1"/>
  <c r="P22" s="1"/>
  <c r="U6" s="1"/>
  <c r="P17"/>
  <c r="P5"/>
  <c r="P8" s="1"/>
  <c r="M13"/>
  <c r="N13"/>
  <c r="P12"/>
  <c r="L13"/>
  <c r="U5" s="1"/>
  <c r="C97" i="1"/>
  <c r="D97"/>
  <c r="C91"/>
  <c r="D91"/>
  <c r="C87"/>
  <c r="D87"/>
  <c r="C67"/>
  <c r="D67"/>
  <c r="C62"/>
  <c r="D62"/>
  <c r="C50"/>
  <c r="D50"/>
  <c r="C46"/>
  <c r="C41" s="1"/>
  <c r="D46"/>
  <c r="D41" s="1"/>
  <c r="C38"/>
  <c r="D38"/>
  <c r="C16"/>
  <c r="C15" s="1"/>
  <c r="C13" s="1"/>
  <c r="D16"/>
  <c r="D15" s="1"/>
  <c r="D13" s="1"/>
  <c r="P13" i="11" l="1"/>
  <c r="D95" i="1"/>
  <c r="C95"/>
  <c r="C96" s="1"/>
  <c r="D96"/>
  <c r="C103"/>
  <c r="I104"/>
  <c r="M17"/>
  <c r="M18"/>
  <c r="M19"/>
  <c r="M20"/>
  <c r="M32"/>
  <c r="M34"/>
  <c r="M36"/>
  <c r="M39"/>
  <c r="M40"/>
  <c r="M43"/>
  <c r="M44"/>
  <c r="M47"/>
  <c r="M48"/>
  <c r="M49"/>
  <c r="M53"/>
  <c r="M54"/>
  <c r="M55"/>
  <c r="M58"/>
  <c r="M59"/>
  <c r="M65"/>
  <c r="M71"/>
  <c r="M72"/>
  <c r="M73"/>
  <c r="M74"/>
  <c r="M75"/>
  <c r="M77"/>
  <c r="M78"/>
  <c r="M81"/>
  <c r="M82"/>
  <c r="M83"/>
  <c r="M84"/>
  <c r="M85"/>
  <c r="M89"/>
  <c r="M90"/>
  <c r="M79"/>
  <c r="L51"/>
  <c r="M52" l="1"/>
  <c r="I51"/>
  <c r="L60"/>
  <c r="I57"/>
  <c r="L66"/>
  <c r="M88"/>
  <c r="M104"/>
  <c r="J45"/>
  <c r="K30"/>
  <c r="K29" s="1"/>
  <c r="H97"/>
  <c r="E97"/>
  <c r="H29"/>
  <c r="J29"/>
  <c r="E29"/>
  <c r="J87"/>
  <c r="K87"/>
  <c r="L87"/>
  <c r="E87"/>
  <c r="H67"/>
  <c r="H62" s="1"/>
  <c r="J67"/>
  <c r="K67"/>
  <c r="L67"/>
  <c r="E67"/>
  <c r="E62" s="1"/>
  <c r="H66"/>
  <c r="J66"/>
  <c r="J51"/>
  <c r="H61"/>
  <c r="I61"/>
  <c r="J61"/>
  <c r="K61"/>
  <c r="L61"/>
  <c r="E61"/>
  <c r="J60"/>
  <c r="H46"/>
  <c r="H41" s="1"/>
  <c r="J46"/>
  <c r="J41" s="1"/>
  <c r="E46"/>
  <c r="E41" s="1"/>
  <c r="H45"/>
  <c r="E45"/>
  <c r="H37"/>
  <c r="E37"/>
  <c r="J24"/>
  <c r="K24"/>
  <c r="C28" i="3"/>
  <c r="C27"/>
  <c r="C26"/>
  <c r="C25"/>
  <c r="C24"/>
  <c r="C23"/>
  <c r="C4"/>
  <c r="C13"/>
  <c r="C12" s="1"/>
  <c r="C20" s="1"/>
  <c r="C22" l="1"/>
  <c r="C29" s="1"/>
  <c r="C21" s="1"/>
  <c r="C3"/>
  <c r="C11" s="1"/>
  <c r="M57" i="1"/>
  <c r="I60"/>
  <c r="I64"/>
  <c r="I66" s="1"/>
  <c r="K46"/>
  <c r="K41" s="1"/>
  <c r="M60"/>
  <c r="M61"/>
  <c r="E50"/>
  <c r="J50"/>
  <c r="K50"/>
  <c r="H50"/>
  <c r="L24"/>
  <c r="I24" s="1"/>
  <c r="M24" s="1"/>
  <c r="L30"/>
  <c r="L29" s="1"/>
  <c r="I93"/>
  <c r="M93" s="1"/>
  <c r="M64" l="1"/>
  <c r="I67"/>
  <c r="M67" s="1"/>
  <c r="M66"/>
  <c r="L45"/>
  <c r="L46"/>
  <c r="L41" s="1"/>
  <c r="I42"/>
  <c r="I30"/>
  <c r="I25"/>
  <c r="U22" i="2"/>
  <c r="P22"/>
  <c r="K22"/>
  <c r="T5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O5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F5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A5"/>
  <c r="A6" s="1"/>
  <c r="A7" s="1"/>
  <c r="P23" l="1"/>
  <c r="I45" i="1"/>
  <c r="M45" s="1"/>
  <c r="O9"/>
  <c r="U23" i="2"/>
  <c r="I29" i="1"/>
  <c r="M42"/>
  <c r="I46"/>
  <c r="M46" s="1"/>
  <c r="E5" i="2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G4"/>
  <c r="H4" s="1"/>
  <c r="L4" s="1"/>
  <c r="G5"/>
  <c r="H5" s="1"/>
  <c r="L5" s="1"/>
  <c r="A8"/>
  <c r="G7"/>
  <c r="H7" s="1"/>
  <c r="L7" s="1"/>
  <c r="K23"/>
  <c r="E38" i="1"/>
  <c r="E91"/>
  <c r="I41" l="1"/>
  <c r="M41" s="1"/>
  <c r="M7" i="2"/>
  <c r="Q7"/>
  <c r="V7" s="1"/>
  <c r="W7" s="1"/>
  <c r="M5"/>
  <c r="Q5"/>
  <c r="V5" s="1"/>
  <c r="G6"/>
  <c r="H6" s="1"/>
  <c r="L6" s="1"/>
  <c r="M4"/>
  <c r="Q4"/>
  <c r="V4" s="1"/>
  <c r="M37" i="1"/>
  <c r="M33"/>
  <c r="G8" i="2"/>
  <c r="H8" s="1"/>
  <c r="L8" s="1"/>
  <c r="A9"/>
  <c r="R4"/>
  <c r="J38" i="1"/>
  <c r="K38"/>
  <c r="L38"/>
  <c r="H38"/>
  <c r="R5" i="2" l="1"/>
  <c r="W5" s="1"/>
  <c r="R7"/>
  <c r="M6"/>
  <c r="Q6"/>
  <c r="V6" s="1"/>
  <c r="W6" s="1"/>
  <c r="M8"/>
  <c r="Q8"/>
  <c r="V8" s="1"/>
  <c r="A10"/>
  <c r="G9"/>
  <c r="H9" s="1"/>
  <c r="L9" s="1"/>
  <c r="W4"/>
  <c r="L91" i="1"/>
  <c r="K91"/>
  <c r="J91"/>
  <c r="I91"/>
  <c r="M91" s="1"/>
  <c r="H91"/>
  <c r="H87"/>
  <c r="L80"/>
  <c r="K80"/>
  <c r="J80"/>
  <c r="I80"/>
  <c r="M80" s="1"/>
  <c r="H80"/>
  <c r="L70"/>
  <c r="L62" s="1"/>
  <c r="K70"/>
  <c r="K62" s="1"/>
  <c r="J70"/>
  <c r="J62" s="1"/>
  <c r="L50"/>
  <c r="L37"/>
  <c r="J37"/>
  <c r="R8" i="2" l="1"/>
  <c r="W8" s="1"/>
  <c r="R6"/>
  <c r="M9"/>
  <c r="Q9"/>
  <c r="V9" s="1"/>
  <c r="W9" s="1"/>
  <c r="I62" i="1"/>
  <c r="M62" s="1"/>
  <c r="I87"/>
  <c r="M87" s="1"/>
  <c r="I38"/>
  <c r="M38" s="1"/>
  <c r="A11" i="2"/>
  <c r="G10"/>
  <c r="H10" s="1"/>
  <c r="L10" s="1"/>
  <c r="R9" l="1"/>
  <c r="M10"/>
  <c r="R10" s="1"/>
  <c r="Q10"/>
  <c r="V10" s="1"/>
  <c r="W10" s="1"/>
  <c r="M51" i="1"/>
  <c r="I50"/>
  <c r="M50" s="1"/>
  <c r="A12" i="2"/>
  <c r="G11"/>
  <c r="H11" s="1"/>
  <c r="G12" l="1"/>
  <c r="H12" s="1"/>
  <c r="L12" s="1"/>
  <c r="A13"/>
  <c r="L11"/>
  <c r="M11" l="1"/>
  <c r="Q11"/>
  <c r="V11" s="1"/>
  <c r="M12"/>
  <c r="R12" s="1"/>
  <c r="W12" s="1"/>
  <c r="Q12"/>
  <c r="V12" s="1"/>
  <c r="A14"/>
  <c r="G13"/>
  <c r="H13" s="1"/>
  <c r="L13" s="1"/>
  <c r="R11"/>
  <c r="M13" l="1"/>
  <c r="R13" s="1"/>
  <c r="W13" s="1"/>
  <c r="Q13"/>
  <c r="V13" s="1"/>
  <c r="W11"/>
  <c r="G14"/>
  <c r="H14" s="1"/>
  <c r="L14" s="1"/>
  <c r="A15"/>
  <c r="M14" l="1"/>
  <c r="Q14"/>
  <c r="V14" s="1"/>
  <c r="A16"/>
  <c r="G15"/>
  <c r="H15" s="1"/>
  <c r="L15" s="1"/>
  <c r="R14" l="1"/>
  <c r="W14" s="1"/>
  <c r="M15"/>
  <c r="R15" s="1"/>
  <c r="W15" s="1"/>
  <c r="Q15"/>
  <c r="V15" s="1"/>
  <c r="G16"/>
  <c r="H16" s="1"/>
  <c r="L16" s="1"/>
  <c r="A17"/>
  <c r="M16" l="1"/>
  <c r="R16" s="1"/>
  <c r="W16" s="1"/>
  <c r="Q16"/>
  <c r="V16" s="1"/>
  <c r="A18"/>
  <c r="G17"/>
  <c r="H17" s="1"/>
  <c r="L17" s="1"/>
  <c r="M17" l="1"/>
  <c r="Q17"/>
  <c r="V17" s="1"/>
  <c r="G18"/>
  <c r="H18" s="1"/>
  <c r="L18" s="1"/>
  <c r="A19"/>
  <c r="R17" l="1"/>
  <c r="W17" s="1"/>
  <c r="M18"/>
  <c r="R18" s="1"/>
  <c r="W18" s="1"/>
  <c r="Q18"/>
  <c r="V18" s="1"/>
  <c r="A20"/>
  <c r="G19"/>
  <c r="H19" s="1"/>
  <c r="L19" s="1"/>
  <c r="M19" l="1"/>
  <c r="R19" s="1"/>
  <c r="W19" s="1"/>
  <c r="Q19"/>
  <c r="V19" s="1"/>
  <c r="G20"/>
  <c r="H20" s="1"/>
  <c r="L20" s="1"/>
  <c r="A21"/>
  <c r="G21" s="1"/>
  <c r="H21" s="1"/>
  <c r="L21" s="1"/>
  <c r="M20" l="1"/>
  <c r="R20" s="1"/>
  <c r="W20" s="1"/>
  <c r="Q20"/>
  <c r="V20" s="1"/>
  <c r="M21"/>
  <c r="Q21"/>
  <c r="V21" s="1"/>
  <c r="R21"/>
  <c r="M22" l="1"/>
  <c r="R22"/>
  <c r="W21" l="1"/>
  <c r="W22" s="1"/>
  <c r="E16" i="1"/>
  <c r="E15" l="1"/>
  <c r="G16"/>
  <c r="E13"/>
  <c r="E95" s="1"/>
  <c r="H21"/>
  <c r="H16" s="1"/>
  <c r="H15" s="1"/>
  <c r="K21"/>
  <c r="L21"/>
  <c r="L16" s="1"/>
  <c r="L15" s="1"/>
  <c r="L13" l="1"/>
  <c r="L95" s="1"/>
  <c r="H13"/>
  <c r="H95" s="1"/>
  <c r="E103"/>
  <c r="E107" s="1"/>
  <c r="E96"/>
  <c r="I21"/>
  <c r="I23" s="1"/>
  <c r="K16"/>
  <c r="K15" s="1"/>
  <c r="M22"/>
  <c r="L102" l="1"/>
  <c r="L97" s="1"/>
  <c r="L96" s="1"/>
  <c r="K13"/>
  <c r="K95" s="1"/>
  <c r="H96"/>
  <c r="H103"/>
  <c r="H107" s="1"/>
  <c r="H110" s="1"/>
  <c r="M21"/>
  <c r="I16"/>
  <c r="M23"/>
  <c r="K102" l="1"/>
  <c r="K97" s="1"/>
  <c r="K96" s="1"/>
  <c r="L103"/>
  <c r="L107" s="1"/>
  <c r="M16"/>
  <c r="I15"/>
  <c r="I13" s="1"/>
  <c r="K103" l="1"/>
  <c r="K107" s="1"/>
  <c r="K110" s="1"/>
  <c r="M15"/>
  <c r="L110" l="1"/>
  <c r="M13"/>
  <c r="I95"/>
  <c r="I102" s="1"/>
  <c r="I97" s="1"/>
  <c r="I96" l="1"/>
  <c r="I103"/>
  <c r="I107" s="1"/>
  <c r="I110" s="1"/>
  <c r="J110"/>
  <c r="J96"/>
  <c r="J102"/>
  <c r="J97"/>
  <c r="J22"/>
  <c r="J21"/>
  <c r="J16"/>
  <c r="J15"/>
  <c r="J13"/>
  <c r="J95"/>
  <c r="J103"/>
  <c r="J107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<sst xmlns="http://schemas.openxmlformats.org/spreadsheetml/2006/main" count="954" uniqueCount="459">
  <si>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</si>
  <si>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</si>
  <si>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</si>
  <si>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</si>
  <si>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</si>
  <si>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</si>
  <si>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</si>
  <si>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</si>
  <si>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</si>
  <si>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</si>
  <si>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</si>
  <si>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</si>
  <si>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</si>
  <si>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</si>
  <si>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</si>
  <si>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</si>
  <si>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</si>
  <si>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</si>
  <si>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</si>
  <si>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</si>
  <si>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</si>
  <si>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</si>
  <si>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</si>
  <si>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</si>
  <si>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</si>
  <si>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</si>
  <si>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</si>
  <si>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</si>
  <si>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</si>
  <si>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</si>
  <si>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</si>
  <si>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</si>
  <si>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</si>
  <si>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</si>
  <si>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</si>
  <si>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</si>
  <si>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</si>
  <si>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</si>
  <si>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</si>
  <si>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</si>
  <si>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</si>
  <si>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</si>
  <si>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</si>
  <si>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</si>
  <si>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</si>
  <si>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</si>
  <si>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</si>
  <si>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</si>
  <si>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</si>
  <si>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</si>
  <si>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</si>
  <si>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</si>
  <si>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</si>
  <si>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</si>
  <si>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</si>
  <si>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</si>
  <si>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</si>
  <si>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</si>
  <si>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</si>
  <si>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</si>
  <si>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</si>
  <si>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</si>
  <si>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</si>
  <si>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</si>
  <si>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</si>
  <si>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</si>
  <si>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</si>
  <si>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</si>
  <si>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</si>
  <si>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</si>
  <si>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</si>
  <si>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</si>
  <si>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</si>
  <si>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</si>
  <si>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</si>
  <si>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</si>
  <si>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</si>
  <si>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</si>
  <si>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</si>
  <si>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</si>
  <si>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</si>
  <si>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</si>
  <si>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</si>
  <si>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</si>
  <si>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</si>
  <si>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</si>
  <si>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</si>
  <si>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</si>
  <si>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</si>
  <si>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</si>
  <si>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</si>
  <si>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</si>
  <si>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</si>
  <si>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</si>
  <si>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</si>
  <si>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</si>
  <si>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</si>
  <si>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</si>
  <si>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</si>
  <si>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</si>
  <si>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</si>
  <si>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</si>
  <si>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</si>
  <si>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</si>
  <si>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</si>
  <si>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</si>
  <si>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</si>
  <si>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</si>
  <si>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</si>
  <si>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</si>
  <si>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</si>
  <si>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</si>
  <si>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</si>
  <si>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</si>
  <si>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</si>
  <si>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</si>
  <si>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</si>
  <si>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</si>
  <si>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</si>
  <si>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</si>
  <si>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</si>
  <si>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</si>
  <si>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</si>
  <si>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</si>
  <si>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</si>
  <si>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</si>
  <si>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</si>
  <si>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</si>
  <si>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</si>
  <si>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</si>
  <si>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</si>
  <si>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</si>
  <si>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</si>
  <si>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</si>
  <si>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</si>
  <si>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</si>
  <si>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</si>
  <si>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</si>
  <si>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</si>
  <si>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</si>
  <si>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</si>
  <si>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</si>
  <si>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</si>
  <si>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</si>
  <si>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</si>
  <si>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</si>
  <si>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</si>
  <si>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</si>
  <si>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</si>
  <si>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</si>
  <si>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</si>
  <si>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</si>
  <si>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</si>
  <si>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</si>
  <si>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</si>
  <si>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</si>
  <si>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</si>
  <si>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</si>
  <si>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</si>
  <si>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</si>
  <si>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</si>
  <si>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</si>
  <si>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</si>
  <si>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</si>
  <si>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</si>
  <si>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</si>
  <si>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</si>
  <si>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</si>
  <si>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</si>
  <si>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</si>
  <si>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</si>
  <si>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</si>
  <si>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</si>
  <si>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</si>
  <si>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</si>
  <si>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</si>
  <si>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</si>
  <si>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</si>
  <si>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</si>
  <si>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</si>
  <si>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</si>
  <si>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</si>
  <si>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</si>
  <si>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</si>
  <si>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</si>
  <si>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</si>
  <si>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</si>
  <si>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</si>
  <si>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</si>
  <si>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</si>
  <si>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</si>
  <si>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</si>
  <si>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</si>
  <si>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</si>
  <si>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</si>
  <si>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</si>
  <si>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</si>
  <si>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</si>
  <si>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</si>
  <si>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</si>
  <si>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</si>
  <si>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</si>
  <si>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</si>
  <si>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</si>
  <si>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</si>
  <si>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</si>
  <si>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</si>
  <si>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</si>
  <si>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</si>
  <si>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</si>
  <si>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</si>
  <si>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</si>
  <si>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</si>
  <si>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</si>
  <si>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</si>
  <si>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</si>
  <si>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</si>
  <si>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</si>
  <si>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</si>
  <si>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</si>
  <si>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</si>
  <si>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</si>
  <si>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</si>
  <si>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</si>
  <si>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</si>
  <si>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</si>
  <si>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</si>
  <si>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</si>
  <si>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</si>
  <si>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</si>
  <si>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</si>
  <si>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</si>
  <si>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</si>
  <si>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</si>
  <si>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</si>
  <si>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</si>
  <si>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</si>
  <si>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</si>
  <si>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</si>
  <si>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</si>
  <si>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</si>
  <si>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</si>
  <si>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</si>
  <si>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</si>
  <si>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</si>
  <si>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</si>
  <si>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</si>
  <si>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</si>
  <si>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</si>
  <si>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</si>
  <si>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</si>
  <si>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</si>
  <si>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</si>
  <si>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</si>
  <si>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</si>
  <si>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</si>
  <si>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</si>
  <si>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</si>
  <si>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</si>
  <si>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</si>
  <si>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</si>
  <si>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</si>
  <si>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</si>
  <si>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</si>
  <si>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</si>
  <si>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</si>
  <si>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</si>
  <si>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</si>
  <si>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</si>
  <si>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</si>
  <si>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</si>
  <si>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</si>
  <si>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</si>
  <si>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</si>
  <si>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</si>
  <si>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</si>
  <si>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</si>
  <si>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</si>
  <si>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</si>
  <si>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</si>
  <si>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</si>
  <si>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</si>
  <si>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</si>
  <si>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</si>
  <si>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</si>
  <si>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</si>
  <si>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</si>
  <si>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</si>
  <si>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</si>
  <si>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</si>
  <si>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</si>
  <si>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</si>
  <si>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</si>
  <si>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</si>
  <si>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</si>
  <si>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</si>
  <si>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</si>
  <si>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</si>
  <si>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</si>
  <si>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</si>
  <si>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</si>
  <si>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</si>
  <si>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</si>
  <si>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</si>
  <si>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</si>
  <si>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</si>
  <si>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</si>
  <si>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</si>
  <si>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</si>
  <si>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</si>
  <si>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</si>
  <si>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</si>
  <si>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</si>
  <si>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</si>
  <si>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</si>
  <si>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</si>
  <si>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</si>
  <si>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</si>
  <si>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</si>
  <si>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</si>
  <si>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</si>
  <si>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</si>
  <si>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</si>
  <si>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</si>
  <si>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</si>
  <si>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</si>
  <si>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</si>
  <si>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</si>
  <si>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</si>
  <si>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</si>
  <si>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</si>
  <si>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</si>
  <si>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</si>
  <si>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</si>
  <si>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</si>
  <si>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</si>
  <si>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</si>
  <si>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</si>
  <si>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</si>
  <si>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</si>
  <si>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</si>
  <si>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</si>
  <si>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</si>
  <si>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</si>
  <si>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</si>
  <si>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</si>
  <si>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</si>
  <si>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</si>
  <si>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</si>
  <si>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</si>
  <si>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</si>
  <si>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</si>
  <si>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</si>
  <si>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</si>
  <si>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</si>
  <si>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</si>
  <si>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</si>
  <si>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</si>
  <si>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</si>
  <si>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</si>
  <si>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</si>
  <si>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</si>
  <si>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</si>
  <si>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</si>
  <si>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</si>
  <si>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</si>
  <si>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</si>
  <si>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</si>
  <si>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</si>
  <si>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</si>
  <si>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</si>
  <si>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</si>
  <si>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</si>
  <si>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</si>
  <si>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</si>
  <si>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</si>
  <si>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</si>
  <si>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</si>
  <si>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</si>
  <si>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</si>
  <si>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</si>
  <si>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</si>
  <si>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</si>
  <si>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</si>
  <si>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</si>
  <si>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</si>
  <si>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</si>
  <si>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</si>
  <si>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</si>
  <si>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</si>
  <si>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</si>
  <si>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</si>
  <si>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</si>
  <si>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</si>
  <si>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</si>
  <si>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</si>
  <si>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</si>
  <si>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</si>
  <si>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</si>
  <si>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</si>
  <si>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</si>
  <si>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</si>
  <si>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</si>
  <si>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</si>
  <si>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</si>
  <si>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</si>
  <si>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</si>
  <si>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</si>
  <si>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</si>
  <si>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</si>
  <si>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</si>
  <si>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</si>
  <si>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</si>
  <si>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</si>
  <si>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</si>
  <si>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</si>
  <si>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</si>
  <si>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</si>
  <si>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</si>
  <si>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</si>
  <si>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</si>
  <si>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</si>
  <si>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</si>
  <si>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</si>
  <si>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</si>
  <si>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</si>
  <si>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</si>
  <si>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</si>
  <si>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</si>
  <si>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</si>
  <si>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</si>
  <si>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</si>
  <si>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</si>
  <si>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</si>
  <si>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</si>
  <si>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</si>
  <si>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</si>
  <si>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</si>
  <si>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</si>
  <si>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</si>
  <si>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</si>
  <si>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</si>
  <si>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</si>
  <si>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</si>
  <si>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</si>
  <si>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</si>
  <si>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</si>
  <si>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</si>
  <si>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</si>
  <si>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</si>
  <si>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</si>
  <si>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Приложение № 1 к экспертному заключению по делу № 125-13в</t>
  </si>
  <si>
    <t>общества с ограниченной ответственностью «Казачинский теплоэнергокомплекс» (Казачинский  район, с. Казачинское, ИНН 2417002981)</t>
  </si>
  <si>
    <t>Приложение № 2 к экспертному заключению по делу № 125-13в</t>
  </si>
  <si>
    <t>Приложение № 4 к экспертному заключению по делу № 125-13в</t>
  </si>
  <si>
    <t>Приложение № 7 к экспертному заключению по делу № 125-13в</t>
  </si>
  <si>
    <t>Тарифы на питьевую воду для потребителей общества с ограниченной ответственностью "Казачинский теплоэнергокомплекс" (Казачинский район, с. Казачинское, ИНН 2417002981)</t>
  </si>
  <si>
    <t>Приложение № 3 к экспертному заключению по делу № 125-13в</t>
  </si>
  <si>
    <t>Величина прибыли, необходимой для эффективного функционирования  общества с ограниченной ответственностью «Казачинский теплоэнергокомплекс» (Казачинский  район, с. Казачинское, ИНН 2417002981)</t>
  </si>
</sst>
</file>

<file path=xl/styles.xml><?xml version="1.0" encoding="utf-8"?>
<styleSheet xmlns="http://schemas.openxmlformats.org/spreadsheetml/2006/main">
  <numFmts count="3">
    <numFmt numFmtId="164" formatCode="0.000"/>
    <numFmt numFmtId="166" formatCode="0.0"/>
    <numFmt numFmtId="167" formatCode="0.0000"/>
  </numFmts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9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2" fontId="7" fillId="0" borderId="18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2" fontId="30" fillId="0" borderId="1" xfId="4" applyNumberFormat="1" applyFont="1" applyBorder="1" applyAlignment="1">
      <alignment vertical="center" wrapText="1"/>
    </xf>
    <xf numFmtId="0" fontId="38" fillId="0" borderId="0" xfId="5" applyBorder="1"/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>
      <c r="H1" s="114"/>
      <c r="I1" s="114"/>
      <c r="J1" s="302" t="s">
        <v>140</v>
      </c>
      <c r="K1" s="302"/>
      <c r="L1" s="302"/>
    </row>
    <row r="2" spans="1:24" s="83" customFormat="1" hidden="1" outlineLevel="1">
      <c r="J2" s="115"/>
      <c r="K2" s="115"/>
      <c r="L2" s="115"/>
    </row>
    <row r="3" spans="1:24" s="83" customFormat="1" ht="12.95" hidden="1" customHeight="1" outlineLevel="1">
      <c r="A3" s="303" t="s">
        <v>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>
      <c r="A4" s="303" t="s">
        <v>437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</row>
    <row r="7" spans="1:24" s="83" customFormat="1" ht="12.95" hidden="1" customHeight="1" outlineLevel="1">
      <c r="A7" s="297" t="s">
        <v>438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</row>
    <row r="8" spans="1:24" s="83" customFormat="1" ht="12.95" hidden="1" customHeight="1" outlineLevel="1">
      <c r="A8" s="297" t="s">
        <v>439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118"/>
    </row>
    <row r="9" spans="1:24" s="83" customFormat="1" hidden="1" outlineLevel="1">
      <c r="O9" s="139">
        <f>I33+I42+I57</f>
        <v>2129.3160984000001</v>
      </c>
    </row>
    <row r="10" spans="1:24" s="83" customFormat="1" ht="59.25" customHeight="1" collapsed="1">
      <c r="A10" s="298"/>
      <c r="B10" s="299" t="s">
        <v>1</v>
      </c>
      <c r="C10" s="295" t="s">
        <v>199</v>
      </c>
      <c r="D10" s="295" t="s">
        <v>200</v>
      </c>
      <c r="E10" s="295" t="s">
        <v>201</v>
      </c>
      <c r="F10" s="295" t="s">
        <v>250</v>
      </c>
      <c r="G10" s="295" t="s">
        <v>263</v>
      </c>
      <c r="H10" s="299" t="s">
        <v>202</v>
      </c>
      <c r="I10" s="299" t="s">
        <v>2</v>
      </c>
      <c r="J10" s="299" t="s">
        <v>141</v>
      </c>
      <c r="K10" s="299"/>
      <c r="L10" s="299"/>
      <c r="M10" s="300" t="s">
        <v>143</v>
      </c>
      <c r="N10" s="107"/>
    </row>
    <row r="11" spans="1:24" s="83" customFormat="1" ht="48.6" customHeight="1">
      <c r="A11" s="298"/>
      <c r="B11" s="299"/>
      <c r="C11" s="296"/>
      <c r="D11" s="296"/>
      <c r="E11" s="296"/>
      <c r="F11" s="296"/>
      <c r="G11" s="296"/>
      <c r="H11" s="299"/>
      <c r="I11" s="299"/>
      <c r="J11" s="149" t="s">
        <v>3</v>
      </c>
      <c r="K11" s="149" t="s">
        <v>262</v>
      </c>
      <c r="L11" s="149" t="s">
        <v>4</v>
      </c>
      <c r="M11" s="301"/>
      <c r="N11" s="107"/>
    </row>
    <row r="12" spans="1:24" s="83" customFormat="1" ht="16.7" customHeight="1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>
      <c r="A13" s="72">
        <v>1</v>
      </c>
      <c r="B13" s="24" t="s">
        <v>5</v>
      </c>
      <c r="C13" s="124">
        <f>C14+C15+C33+C38+C41</f>
        <v>320.745991</v>
      </c>
      <c r="D13" s="124">
        <f>D14+D15+D33+D38+D41</f>
        <v>368.84052799999995</v>
      </c>
      <c r="E13" s="124">
        <f>E14+E15+E33+E38+E41</f>
        <v>1992.67824</v>
      </c>
      <c r="F13" s="124"/>
      <c r="G13" s="124"/>
      <c r="H13" s="124">
        <f>H14+H15+H33+H38+H41</f>
        <v>3744.7008469400002</v>
      </c>
      <c r="I13" s="124">
        <f>I14+I15+I33+I38+I41</f>
        <v>2384.6659580420005</v>
      </c>
      <c r="J13" s="124">
        <f ca="1">J14+J15+J33+J38+J41</f>
        <v>2439.009443608667</v>
      </c>
      <c r="K13" s="124">
        <f>K14+K15+K33+K38+K41</f>
        <v>1324.4711986320003</v>
      </c>
      <c r="L13" s="124">
        <f>L14+L15+L33+L38+L41</f>
        <v>1060.19475941</v>
      </c>
      <c r="M13" s="82">
        <f>I13/E13*100</f>
        <v>119.6714005389049</v>
      </c>
      <c r="N13" s="125"/>
      <c r="P13" s="280"/>
      <c r="Q13" s="280"/>
    </row>
    <row r="14" spans="1:24" s="83" customFormat="1" ht="36" customHeight="1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>
      <c r="A15" s="72" t="s">
        <v>8</v>
      </c>
      <c r="B15" s="73" t="s">
        <v>9</v>
      </c>
      <c r="C15" s="17">
        <f t="shared" ref="C15:L15" si="0">C16+C27+C28+C29</f>
        <v>22.319771000000003</v>
      </c>
      <c r="D15" s="17">
        <f t="shared" si="0"/>
        <v>93.597728000000004</v>
      </c>
      <c r="E15" s="17">
        <f t="shared" si="0"/>
        <v>138.67000000000002</v>
      </c>
      <c r="F15" s="17"/>
      <c r="G15" s="17"/>
      <c r="H15" s="17">
        <f t="shared" si="0"/>
        <v>960.85080693999998</v>
      </c>
      <c r="I15" s="17">
        <f t="shared" si="0"/>
        <v>186.17080885000001</v>
      </c>
      <c r="J15" s="17">
        <f t="shared" ca="1" si="0"/>
        <v>1059.6200000000001</v>
      </c>
      <c r="K15" s="17">
        <f t="shared" si="0"/>
        <v>103.07034400000001</v>
      </c>
      <c r="L15" s="17">
        <f t="shared" si="0"/>
        <v>83.100464850000009</v>
      </c>
      <c r="M15" s="82">
        <f t="shared" ref="M15:M77" si="1">I15/E15*100</f>
        <v>134.25456757049108</v>
      </c>
      <c r="N15" s="107"/>
    </row>
    <row r="16" spans="1:24" s="83" customFormat="1" ht="21.6" customHeight="1">
      <c r="A16" s="72" t="s">
        <v>10</v>
      </c>
      <c r="B16" s="73" t="s">
        <v>11</v>
      </c>
      <c r="C16" s="17">
        <f t="shared" ref="C16:L16" si="2">C21+C24</f>
        <v>22.319771000000003</v>
      </c>
      <c r="D16" s="17">
        <f t="shared" si="2"/>
        <v>93.597728000000004</v>
      </c>
      <c r="E16" s="17">
        <f t="shared" si="2"/>
        <v>138.67000000000002</v>
      </c>
      <c r="F16" s="17">
        <v>1.075</v>
      </c>
      <c r="G16" s="17">
        <f>E16*F16</f>
        <v>149.07025000000002</v>
      </c>
      <c r="H16" s="17">
        <f t="shared" si="2"/>
        <v>960.85080693999998</v>
      </c>
      <c r="I16" s="17">
        <f t="shared" si="2"/>
        <v>186.17080885000001</v>
      </c>
      <c r="J16" s="17">
        <f t="shared" ca="1" si="2"/>
        <v>1059.6200000000001</v>
      </c>
      <c r="K16" s="17">
        <f t="shared" si="2"/>
        <v>103.07034400000001</v>
      </c>
      <c r="L16" s="17">
        <f t="shared" si="2"/>
        <v>83.100464850000009</v>
      </c>
      <c r="M16" s="82">
        <f t="shared" si="1"/>
        <v>134.25456757049108</v>
      </c>
      <c r="N16" s="108"/>
    </row>
    <row r="17" spans="1:14" s="83" customFormat="1" ht="16.350000000000001" hidden="1" customHeight="1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1"/>
        <v>#DIV/0!</v>
      </c>
      <c r="N17" s="107"/>
    </row>
    <row r="18" spans="1:14" s="113" customFormat="1" ht="16.7" hidden="1" customHeight="1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1"/>
        <v>#DIV/0!</v>
      </c>
      <c r="N18" s="112"/>
    </row>
    <row r="19" spans="1:14" s="113" customFormat="1" ht="15.6" hidden="1" customHeight="1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1"/>
        <v>#DIV/0!</v>
      </c>
      <c r="N19" s="112"/>
    </row>
    <row r="20" spans="1:14" s="113" customFormat="1" ht="15.6" hidden="1" customHeight="1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1"/>
        <v>#DIV/0!</v>
      </c>
      <c r="N20" s="112"/>
    </row>
    <row r="21" spans="1:14" s="83" customFormat="1" ht="60" customHeight="1">
      <c r="A21" s="72" t="s">
        <v>12</v>
      </c>
      <c r="B21" s="73" t="s">
        <v>259</v>
      </c>
      <c r="C21" s="17">
        <f>C22*C23</f>
        <v>14.889771000000001</v>
      </c>
      <c r="D21" s="17">
        <f>D22*D23</f>
        <v>85.897728000000001</v>
      </c>
      <c r="E21" s="17">
        <v>92.51</v>
      </c>
      <c r="F21" s="17"/>
      <c r="G21" s="17"/>
      <c r="H21" s="17">
        <f>H22*H23</f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1"/>
        <v>134.25949383850394</v>
      </c>
      <c r="N21" s="22" t="s">
        <v>303</v>
      </c>
    </row>
    <row r="22" spans="1:14" s="113" customFormat="1" ht="16.350000000000001" customHeight="1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1"/>
        <v>116.66666666666667</v>
      </c>
      <c r="N22" s="112"/>
    </row>
    <row r="23" spans="1:14" s="113" customFormat="1" ht="18.600000000000001" customHeight="1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1"/>
        <v>115.08197949763206</v>
      </c>
      <c r="N23" s="112"/>
    </row>
    <row r="24" spans="1:14" s="113" customFormat="1" ht="64.5" customHeight="1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1"/>
        <v>134.24469475736569</v>
      </c>
      <c r="N24" s="22" t="s">
        <v>304</v>
      </c>
    </row>
    <row r="25" spans="1:14" s="113" customFormat="1" ht="26.25" customHeight="1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3">E30*E31</f>
        <v>0</v>
      </c>
      <c r="F29" s="17"/>
      <c r="G29" s="17"/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82"/>
      <c r="N29" s="126"/>
    </row>
    <row r="30" spans="1:14" s="113" customFormat="1" ht="19.350000000000001" customHeight="1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1"/>
        <v>#DIV/0!</v>
      </c>
      <c r="N32" s="11"/>
    </row>
    <row r="33" spans="1:15" s="83" customFormat="1" ht="66" customHeight="1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1"/>
        <v>120.95183558789427</v>
      </c>
      <c r="N33" s="134" t="s">
        <v>305</v>
      </c>
    </row>
    <row r="34" spans="1:15" s="113" customFormat="1" ht="93.75" customHeight="1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1"/>
        <v>100</v>
      </c>
      <c r="N34" s="22" t="s">
        <v>307</v>
      </c>
    </row>
    <row r="35" spans="1:15" s="113" customFormat="1" ht="15.75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1"/>
        <v>100</v>
      </c>
      <c r="N36" s="22" t="s">
        <v>35</v>
      </c>
    </row>
    <row r="37" spans="1:15" s="113" customFormat="1" ht="15.75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1"/>
        <v>103.67300193248082</v>
      </c>
      <c r="N37" s="112"/>
    </row>
    <row r="38" spans="1:15" s="83" customFormat="1" ht="15.75">
      <c r="A38" s="119" t="s">
        <v>29</v>
      </c>
      <c r="B38" s="131" t="s">
        <v>38</v>
      </c>
      <c r="C38" s="17">
        <f t="shared" ref="C38:L38" si="4">C33*C39/100</f>
        <v>57.053839999999994</v>
      </c>
      <c r="D38" s="17">
        <f t="shared" si="4"/>
        <v>50.313199999999995</v>
      </c>
      <c r="E38" s="17">
        <f t="shared" si="4"/>
        <v>359.43436000000003</v>
      </c>
      <c r="F38" s="17"/>
      <c r="G38" s="17"/>
      <c r="H38" s="17">
        <f t="shared" si="4"/>
        <v>517.44680000000005</v>
      </c>
      <c r="I38" s="17">
        <f t="shared" si="4"/>
        <v>434.74245615360002</v>
      </c>
      <c r="J38" s="17">
        <f t="shared" si="4"/>
        <v>429.39265999999998</v>
      </c>
      <c r="K38" s="17">
        <f t="shared" si="4"/>
        <v>241.88639650560003</v>
      </c>
      <c r="L38" s="17">
        <f t="shared" si="4"/>
        <v>192.85605964799998</v>
      </c>
      <c r="M38" s="82">
        <f t="shared" si="1"/>
        <v>120.95183558789427</v>
      </c>
      <c r="N38" s="126"/>
    </row>
    <row r="39" spans="1:15" s="83" customFormat="1" ht="78.75" customHeight="1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1"/>
        <v>100</v>
      </c>
      <c r="N39" s="22" t="s">
        <v>308</v>
      </c>
    </row>
    <row r="40" spans="1:15" ht="49.7" hidden="1" customHeight="1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1"/>
        <v>#DIV/0!</v>
      </c>
      <c r="N40" s="11"/>
    </row>
    <row r="41" spans="1:15" ht="16.350000000000001" customHeight="1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5">D42+D46+D47</f>
        <v>58.329599999999999</v>
      </c>
      <c r="E41" s="17">
        <f t="shared" si="5"/>
        <v>302.48388</v>
      </c>
      <c r="F41" s="17"/>
      <c r="G41" s="17"/>
      <c r="H41" s="17">
        <f t="shared" si="5"/>
        <v>550.44323999999995</v>
      </c>
      <c r="I41" s="17">
        <f t="shared" si="5"/>
        <v>321.87813623840003</v>
      </c>
      <c r="J41" s="17">
        <f t="shared" si="5"/>
        <v>1238.15408</v>
      </c>
      <c r="K41" s="17">
        <f t="shared" si="5"/>
        <v>177.37612532640006</v>
      </c>
      <c r="L41" s="17">
        <f t="shared" si="5"/>
        <v>144.50201091200003</v>
      </c>
      <c r="M41" s="82">
        <f t="shared" si="1"/>
        <v>106.41166604924534</v>
      </c>
      <c r="N41" s="278" t="s">
        <v>188</v>
      </c>
    </row>
    <row r="42" spans="1:15" s="83" customFormat="1" ht="66.75" customHeight="1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1"/>
        <v>118.89513411673305</v>
      </c>
      <c r="N42" s="134" t="s">
        <v>310</v>
      </c>
      <c r="O42" s="113"/>
    </row>
    <row r="43" spans="1:15" s="113" customFormat="1" ht="63.75" customHeight="1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1"/>
        <v>100</v>
      </c>
      <c r="N43" s="22" t="s">
        <v>309</v>
      </c>
    </row>
    <row r="44" spans="1:15" s="9" customFormat="1" ht="17.45" hidden="1" customHeight="1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1"/>
        <v>100</v>
      </c>
      <c r="N44" s="16"/>
    </row>
    <row r="45" spans="1:15" s="113" customFormat="1" ht="18.600000000000001" customHeight="1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1"/>
        <v>101.91011495719977</v>
      </c>
      <c r="N45" s="135"/>
    </row>
    <row r="46" spans="1:15" s="83" customFormat="1" ht="19.350000000000001" customHeight="1">
      <c r="A46" s="119" t="s">
        <v>42</v>
      </c>
      <c r="B46" s="131" t="s">
        <v>38</v>
      </c>
      <c r="C46" s="17">
        <f t="shared" ref="C46:L46" si="6">C42*C39/100</f>
        <v>9.8723799999999997</v>
      </c>
      <c r="D46" s="17">
        <f t="shared" si="6"/>
        <v>13.529599999999999</v>
      </c>
      <c r="E46" s="17">
        <f t="shared" si="6"/>
        <v>62.19388</v>
      </c>
      <c r="F46" s="17"/>
      <c r="G46" s="17"/>
      <c r="H46" s="17">
        <f t="shared" si="6"/>
        <v>112.83324</v>
      </c>
      <c r="I46" s="17">
        <f t="shared" si="6"/>
        <v>73.945497038400021</v>
      </c>
      <c r="J46" s="17">
        <f t="shared" si="6"/>
        <v>279.66408000000001</v>
      </c>
      <c r="K46" s="17">
        <f t="shared" si="6"/>
        <v>41.142542126400009</v>
      </c>
      <c r="L46" s="17">
        <f t="shared" si="6"/>
        <v>32.802954912000004</v>
      </c>
      <c r="M46" s="82">
        <f t="shared" si="1"/>
        <v>118.89513411673308</v>
      </c>
      <c r="N46" s="107"/>
    </row>
    <row r="47" spans="1:15" s="83" customFormat="1" ht="19.350000000000001" customHeight="1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1"/>
        <v>8.9665211062590977</v>
      </c>
      <c r="N47" s="137" t="s">
        <v>311</v>
      </c>
    </row>
    <row r="48" spans="1:15" ht="19.350000000000001" hidden="1" customHeight="1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1"/>
        <v>#DIV/0!</v>
      </c>
      <c r="N48" s="2"/>
    </row>
    <row r="49" spans="1:17" ht="52.7" hidden="1" customHeight="1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1"/>
        <v>#DIV/0!</v>
      </c>
      <c r="N49" s="2"/>
    </row>
    <row r="50" spans="1:17" s="19" customFormat="1" ht="21" customHeight="1">
      <c r="A50" s="67" t="s">
        <v>51</v>
      </c>
      <c r="B50" s="18" t="s">
        <v>52</v>
      </c>
      <c r="C50" s="124">
        <f>C51+C56+C57+C61</f>
        <v>87.839999999999989</v>
      </c>
      <c r="D50" s="124">
        <f>D51+D56+D57+D61</f>
        <v>57.78</v>
      </c>
      <c r="E50" s="124">
        <f>E51+E56+E57+E61</f>
        <v>494.25070000000005</v>
      </c>
      <c r="F50" s="124"/>
      <c r="G50" s="124"/>
      <c r="H50" s="124">
        <f>H51+H56+H57+H61</f>
        <v>907.10205999999994</v>
      </c>
      <c r="I50" s="124">
        <f>I51+I56+I57+I61</f>
        <v>584.76441092480002</v>
      </c>
      <c r="J50" s="124">
        <f>J51+J56+J57+J61</f>
        <v>2546.6791399999997</v>
      </c>
      <c r="K50" s="124">
        <f>K51+K56+K57+K61</f>
        <v>327.7881084608</v>
      </c>
      <c r="L50" s="124">
        <f>L51+L56+L57+L61</f>
        <v>256.97630246399996</v>
      </c>
      <c r="M50" s="82">
        <f t="shared" si="1"/>
        <v>118.31331972312836</v>
      </c>
      <c r="N50" s="20"/>
    </row>
    <row r="51" spans="1:17" s="83" customFormat="1" ht="31.5">
      <c r="A51" s="119" t="s">
        <v>53</v>
      </c>
      <c r="B51" s="73" t="s">
        <v>54</v>
      </c>
      <c r="C51" s="17">
        <f t="shared" ref="C51:L51" si="7">C52+C53</f>
        <v>12.18</v>
      </c>
      <c r="D51" s="17">
        <f t="shared" si="7"/>
        <v>33.950000000000003</v>
      </c>
      <c r="E51" s="17">
        <f t="shared" si="7"/>
        <v>15.31</v>
      </c>
      <c r="F51" s="17"/>
      <c r="G51" s="17"/>
      <c r="H51" s="17">
        <f t="shared" si="7"/>
        <v>58.81</v>
      </c>
      <c r="I51" s="17">
        <f t="shared" si="7"/>
        <v>5.48</v>
      </c>
      <c r="J51" s="17">
        <f t="shared" si="7"/>
        <v>777.17000000000007</v>
      </c>
      <c r="K51" s="17">
        <f t="shared" si="7"/>
        <v>5.48</v>
      </c>
      <c r="L51" s="17">
        <f t="shared" si="7"/>
        <v>0</v>
      </c>
      <c r="M51" s="82">
        <f t="shared" si="1"/>
        <v>35.793598954931419</v>
      </c>
      <c r="N51" s="126"/>
    </row>
    <row r="52" spans="1:17" s="282" customFormat="1" ht="46.5" customHeight="1">
      <c r="A52" s="283" t="s">
        <v>55</v>
      </c>
      <c r="B52" s="284" t="s">
        <v>56</v>
      </c>
      <c r="C52" s="285">
        <v>12.18</v>
      </c>
      <c r="D52" s="285">
        <v>33.950000000000003</v>
      </c>
      <c r="E52" s="285">
        <v>15.31</v>
      </c>
      <c r="F52" s="285"/>
      <c r="G52" s="285"/>
      <c r="H52" s="285">
        <v>58.81</v>
      </c>
      <c r="I52" s="285">
        <v>5.48</v>
      </c>
      <c r="J52" s="285">
        <v>302.29000000000002</v>
      </c>
      <c r="K52" s="285">
        <v>5.48</v>
      </c>
      <c r="L52" s="285">
        <f>I52-K52</f>
        <v>0</v>
      </c>
      <c r="M52" s="286">
        <f t="shared" si="1"/>
        <v>35.793598954931419</v>
      </c>
      <c r="N52" s="287" t="s">
        <v>312</v>
      </c>
    </row>
    <row r="53" spans="1:17" ht="31.5" hidden="1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1"/>
        <v>#DIV/0!</v>
      </c>
      <c r="N53" s="13" t="s">
        <v>59</v>
      </c>
    </row>
    <row r="54" spans="1:17" ht="31.5" hidden="1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1"/>
        <v>#DIV/0!</v>
      </c>
      <c r="N54" s="2"/>
    </row>
    <row r="55" spans="1:17" ht="31.5" hidden="1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1"/>
        <v>#DIV/0!</v>
      </c>
      <c r="N55" s="2"/>
    </row>
    <row r="56" spans="1:17" s="83" customFormat="1" ht="20.45" customHeight="1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1"/>
        <v>120.95117640342529</v>
      </c>
      <c r="N57" s="134" t="s">
        <v>305</v>
      </c>
      <c r="O57" s="113"/>
    </row>
    <row r="58" spans="1:17" s="113" customFormat="1" ht="39.75" customHeight="1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1"/>
        <v>100</v>
      </c>
      <c r="N58" s="22" t="s">
        <v>306</v>
      </c>
    </row>
    <row r="59" spans="1:17" s="113" customFormat="1" ht="15.75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1"/>
        <v>100</v>
      </c>
      <c r="N59" s="135"/>
    </row>
    <row r="60" spans="1:17" s="113" customFormat="1" ht="15.75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>H57/H58/12*1000</f>
        <v>18098.055555555555</v>
      </c>
      <c r="I60" s="111">
        <f>I57/I58/14*1000</f>
        <v>15889.960799999999</v>
      </c>
      <c r="J60" s="111">
        <f>J57/J58/12*1000</f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1"/>
        <v>103.6724594639031</v>
      </c>
      <c r="N60" s="135"/>
    </row>
    <row r="61" spans="1:17" s="83" customFormat="1" ht="15.7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8">E57*E39/100</f>
        <v>111.0907</v>
      </c>
      <c r="F61" s="17"/>
      <c r="G61" s="17"/>
      <c r="H61" s="17">
        <f t="shared" si="8"/>
        <v>196.76205999999999</v>
      </c>
      <c r="I61" s="17">
        <f t="shared" si="8"/>
        <v>134.36550852479999</v>
      </c>
      <c r="J61" s="17">
        <f t="shared" si="8"/>
        <v>410.43913999999995</v>
      </c>
      <c r="K61" s="17">
        <f t="shared" si="8"/>
        <v>74.7596380608</v>
      </c>
      <c r="L61" s="17">
        <f t="shared" si="8"/>
        <v>59.605870463999992</v>
      </c>
      <c r="M61" s="82">
        <f t="shared" si="1"/>
        <v>120.95117640342529</v>
      </c>
      <c r="N61" s="107"/>
    </row>
    <row r="62" spans="1:17" s="19" customFormat="1" ht="34.700000000000003" customHeight="1">
      <c r="A62" s="67" t="s">
        <v>73</v>
      </c>
      <c r="B62" s="3" t="s">
        <v>74</v>
      </c>
      <c r="C62" s="124">
        <f t="shared" ref="C62:L62" si="9">C63+C64+C67+C68+C70+C76+C79</f>
        <v>69.354420000000005</v>
      </c>
      <c r="D62" s="124">
        <f t="shared" si="9"/>
        <v>77.604599999999991</v>
      </c>
      <c r="E62" s="124">
        <f t="shared" si="9"/>
        <v>414.89188000000001</v>
      </c>
      <c r="F62" s="124"/>
      <c r="G62" s="124"/>
      <c r="H62" s="124">
        <f t="shared" si="9"/>
        <v>1869.3824</v>
      </c>
      <c r="I62" s="124">
        <f t="shared" si="9"/>
        <v>567.78305333333333</v>
      </c>
      <c r="J62" s="124">
        <f t="shared" si="9"/>
        <v>2117.6843000000003</v>
      </c>
      <c r="K62" s="124">
        <f t="shared" si="9"/>
        <v>323.73317333333335</v>
      </c>
      <c r="L62" s="124">
        <f t="shared" si="9"/>
        <v>244.04988</v>
      </c>
      <c r="M62" s="82">
        <f t="shared" si="1"/>
        <v>136.85084734204327</v>
      </c>
      <c r="N62" s="20"/>
      <c r="Q62" s="281"/>
    </row>
    <row r="63" spans="1:17" s="83" customFormat="1" ht="31.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1"/>
        <v>159.31359473637414</v>
      </c>
      <c r="N64" s="22" t="s">
        <v>313</v>
      </c>
      <c r="O64" s="83">
        <v>358.36</v>
      </c>
    </row>
    <row r="65" spans="1:15" s="113" customFormat="1" ht="25.5" customHeight="1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1"/>
        <v>135.18518518518516</v>
      </c>
      <c r="N65" s="23"/>
    </row>
    <row r="66" spans="1:15" s="113" customFormat="1" ht="29.25" customHeight="1">
      <c r="A66" s="109" t="s">
        <v>185</v>
      </c>
      <c r="B66" s="110" t="s">
        <v>36</v>
      </c>
      <c r="C66" s="111">
        <f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>H64/H65/12*1000</f>
        <v>36838.888888888891</v>
      </c>
      <c r="I66" s="111">
        <f>I64/I65/14*1000</f>
        <v>35064.579256360084</v>
      </c>
      <c r="J66" s="111">
        <f>J64/J65/12*1000</f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1"/>
        <v>101.01292503832727</v>
      </c>
      <c r="N66" s="23"/>
    </row>
    <row r="67" spans="1:15" s="83" customFormat="1" ht="15.75">
      <c r="A67" s="127" t="s">
        <v>81</v>
      </c>
      <c r="B67" s="131" t="s">
        <v>38</v>
      </c>
      <c r="C67" s="17">
        <f t="shared" ref="C67:L67" si="10">C64*C39/100</f>
        <v>10.784420000000001</v>
      </c>
      <c r="D67" s="17">
        <f t="shared" si="10"/>
        <v>17.304599999999997</v>
      </c>
      <c r="E67" s="17">
        <f t="shared" si="10"/>
        <v>67.931880000000007</v>
      </c>
      <c r="F67" s="17"/>
      <c r="G67" s="17"/>
      <c r="H67" s="17">
        <f t="shared" si="10"/>
        <v>400.51239999999996</v>
      </c>
      <c r="I67" s="17">
        <f t="shared" si="10"/>
        <v>108.22471999999999</v>
      </c>
      <c r="J67" s="17">
        <f t="shared" si="10"/>
        <v>322.73834000000005</v>
      </c>
      <c r="K67" s="17">
        <f t="shared" si="10"/>
        <v>61.842697142857148</v>
      </c>
      <c r="L67" s="17">
        <f t="shared" si="10"/>
        <v>46.382022857142864</v>
      </c>
      <c r="M67" s="82">
        <f t="shared" si="1"/>
        <v>159.31359473637411</v>
      </c>
      <c r="N67" s="107"/>
    </row>
    <row r="68" spans="1:15" s="83" customFormat="1" ht="15.75" hidden="1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1"/>
        <v>#DIV/0!</v>
      </c>
      <c r="N71" s="11"/>
    </row>
    <row r="72" spans="1:15" ht="15.75" hidden="1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1"/>
        <v>#DIV/0!</v>
      </c>
      <c r="N72" s="11"/>
    </row>
    <row r="73" spans="1:15" ht="21.6" hidden="1" customHeight="1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1"/>
        <v>#DIV/0!</v>
      </c>
      <c r="N73" s="11"/>
    </row>
    <row r="74" spans="1:15" ht="19.350000000000001" hidden="1" customHeight="1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1"/>
        <v>#DIV/0!</v>
      </c>
      <c r="N74" s="11"/>
    </row>
    <row r="75" spans="1:15" ht="32.450000000000003" hidden="1" customHeight="1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1"/>
        <v>#DIV/0!</v>
      </c>
      <c r="N75" s="11"/>
    </row>
    <row r="76" spans="1:15" ht="32.450000000000003" customHeight="1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1"/>
        <v>#DIV/0!</v>
      </c>
      <c r="N77" s="11"/>
    </row>
    <row r="78" spans="1:15" ht="32.450000000000003" hidden="1" customHeight="1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1">I78/E78*100</f>
        <v>#DIV/0!</v>
      </c>
      <c r="N78" s="11"/>
    </row>
    <row r="79" spans="1:15" s="83" customFormat="1" ht="49.5" customHeight="1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1"/>
        <v>75.907590759075902</v>
      </c>
      <c r="N79" s="22"/>
      <c r="O79" s="83">
        <f>2.98/12*14</f>
        <v>3.4766666666666666</v>
      </c>
    </row>
    <row r="80" spans="1:15" ht="31.5" hidden="1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1"/>
        <v>#DIV/0!</v>
      </c>
      <c r="N80" s="11"/>
    </row>
    <row r="81" spans="1:15" ht="31.5" hidden="1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1"/>
        <v>#DIV/0!</v>
      </c>
      <c r="N81" s="11"/>
    </row>
    <row r="82" spans="1:15" ht="15.75" hidden="1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1"/>
        <v>#DIV/0!</v>
      </c>
      <c r="N82" s="11"/>
    </row>
    <row r="83" spans="1:15" s="9" customFormat="1" ht="15.75" hidden="1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1"/>
        <v>#DIV/0!</v>
      </c>
      <c r="N83" s="10"/>
    </row>
    <row r="84" spans="1:15" ht="15.75" hidden="1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1"/>
        <v>#DIV/0!</v>
      </c>
      <c r="N84" s="11"/>
    </row>
    <row r="85" spans="1:15" ht="30.6" hidden="1" customHeight="1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1"/>
        <v>#DIV/0!</v>
      </c>
      <c r="N85" s="11"/>
    </row>
    <row r="86" spans="1:15" s="153" customFormat="1" ht="22.35" customHeight="1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>
      <c r="A87" s="67" t="s">
        <v>112</v>
      </c>
      <c r="B87" s="3" t="s">
        <v>114</v>
      </c>
      <c r="C87" s="124">
        <f>C88</f>
        <v>0.57999999999999996</v>
      </c>
      <c r="D87" s="124">
        <f>D88</f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1"/>
        <v>25.028901734104046</v>
      </c>
      <c r="N87" s="20"/>
    </row>
    <row r="88" spans="1:15" ht="60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1"/>
        <v>25.028901734104046</v>
      </c>
      <c r="N88" s="13" t="s">
        <v>440</v>
      </c>
      <c r="O88">
        <f>3.46/12*14</f>
        <v>4.0366666666666671</v>
      </c>
    </row>
    <row r="89" spans="1:15" ht="15.75" hidden="1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1"/>
        <v>#DIV/0!</v>
      </c>
      <c r="N89" s="2"/>
    </row>
    <row r="90" spans="1:15" ht="15.75" hidden="1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1"/>
        <v>#DIV/0!</v>
      </c>
      <c r="N90" s="2"/>
    </row>
    <row r="91" spans="1:15" s="19" customFormat="1" ht="34.700000000000003" customHeight="1">
      <c r="A91" s="67" t="s">
        <v>120</v>
      </c>
      <c r="B91" s="3" t="s">
        <v>121</v>
      </c>
      <c r="C91" s="124">
        <f t="shared" ref="C91:L91" si="12">C92+C93+C94</f>
        <v>0.37</v>
      </c>
      <c r="D91" s="124">
        <f t="shared" si="12"/>
        <v>0.37</v>
      </c>
      <c r="E91" s="124">
        <f t="shared" si="12"/>
        <v>2.19</v>
      </c>
      <c r="F91" s="124"/>
      <c r="G91" s="124"/>
      <c r="H91" s="124">
        <f t="shared" si="12"/>
        <v>2.8</v>
      </c>
      <c r="I91" s="124">
        <f t="shared" si="12"/>
        <v>4.37</v>
      </c>
      <c r="J91" s="124">
        <f t="shared" si="12"/>
        <v>7.86</v>
      </c>
      <c r="K91" s="124">
        <f t="shared" si="12"/>
        <v>2.4971428571428573</v>
      </c>
      <c r="L91" s="124">
        <f t="shared" si="12"/>
        <v>1.872857142857143</v>
      </c>
      <c r="M91" s="82">
        <f t="shared" si="11"/>
        <v>199.54337899543378</v>
      </c>
      <c r="N91" s="20"/>
    </row>
    <row r="92" spans="1:15" ht="15.6" customHeight="1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1"/>
        <v>199.54337899543378</v>
      </c>
      <c r="N93" s="279" t="s">
        <v>356</v>
      </c>
      <c r="O93">
        <v>4.37</v>
      </c>
    </row>
    <row r="94" spans="1:15" ht="18.600000000000001" customHeight="1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>
      <c r="A95" s="67" t="s">
        <v>189</v>
      </c>
      <c r="B95" s="3" t="s">
        <v>127</v>
      </c>
      <c r="C95" s="124">
        <f t="shared" ref="C95:L95" si="13">C13+C50+C62+C86+C87+C91</f>
        <v>478.89041099999997</v>
      </c>
      <c r="D95" s="124">
        <f t="shared" si="13"/>
        <v>505.17512799999992</v>
      </c>
      <c r="E95" s="124">
        <f t="shared" si="13"/>
        <v>2907.47082</v>
      </c>
      <c r="F95" s="124"/>
      <c r="G95" s="124"/>
      <c r="H95" s="124">
        <f t="shared" si="13"/>
        <v>6567.545306940001</v>
      </c>
      <c r="I95" s="124">
        <f t="shared" si="13"/>
        <v>3542.4494223001338</v>
      </c>
      <c r="J95" s="124">
        <f t="shared" ca="1" si="13"/>
        <v>5203.4642199999998</v>
      </c>
      <c r="K95" s="124">
        <f t="shared" si="13"/>
        <v>1978.4896232832764</v>
      </c>
      <c r="L95" s="124">
        <f t="shared" si="13"/>
        <v>1563.959799016857</v>
      </c>
      <c r="M95" s="82"/>
      <c r="N95" s="20"/>
    </row>
    <row r="96" spans="1:15" s="19" customFormat="1" ht="15.75">
      <c r="A96" s="67"/>
      <c r="B96" s="5" t="s">
        <v>128</v>
      </c>
      <c r="C96" s="17">
        <f t="shared" ref="C96:L96" si="14">C97/C95*100</f>
        <v>1.000228839411863</v>
      </c>
      <c r="D96" s="17">
        <f t="shared" si="14"/>
        <v>0</v>
      </c>
      <c r="E96" s="17">
        <f t="shared" si="14"/>
        <v>0.99915018235677433</v>
      </c>
      <c r="F96" s="17"/>
      <c r="G96" s="17"/>
      <c r="H96" s="17">
        <f t="shared" si="14"/>
        <v>0.14997993222203418</v>
      </c>
      <c r="I96" s="17">
        <f t="shared" si="14"/>
        <v>1</v>
      </c>
      <c r="J96" s="17">
        <f t="shared" ca="1" si="14"/>
        <v>1.26206899091094E-2</v>
      </c>
      <c r="K96" s="17">
        <f t="shared" si="14"/>
        <v>1</v>
      </c>
      <c r="L96" s="17">
        <f t="shared" si="14"/>
        <v>1</v>
      </c>
      <c r="M96" s="82"/>
      <c r="N96" s="20"/>
    </row>
    <row r="97" spans="1:15" s="19" customFormat="1" ht="15.75">
      <c r="A97" s="67" t="s">
        <v>190</v>
      </c>
      <c r="B97" s="3" t="s">
        <v>129</v>
      </c>
      <c r="C97" s="124">
        <f t="shared" ref="C97:L97" si="15">C98+C99+C100+C101+C102</f>
        <v>4.79</v>
      </c>
      <c r="D97" s="124">
        <f t="shared" si="15"/>
        <v>0</v>
      </c>
      <c r="E97" s="124">
        <f t="shared" si="15"/>
        <v>29.05</v>
      </c>
      <c r="F97" s="124"/>
      <c r="G97" s="124"/>
      <c r="H97" s="124">
        <f t="shared" si="15"/>
        <v>9.85</v>
      </c>
      <c r="I97" s="124">
        <f t="shared" si="15"/>
        <v>35.424494223001339</v>
      </c>
      <c r="J97" s="124">
        <f t="shared" ca="1" si="15"/>
        <v>1.3199999999999998</v>
      </c>
      <c r="K97" s="124">
        <f t="shared" si="15"/>
        <v>19.784896232832764</v>
      </c>
      <c r="L97" s="124">
        <f t="shared" si="15"/>
        <v>15.63959799016857</v>
      </c>
      <c r="M97" s="82"/>
      <c r="N97" s="20"/>
    </row>
    <row r="98" spans="1:15" ht="78" customHeight="1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ca="1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>
      <c r="A103" s="67" t="s">
        <v>196</v>
      </c>
      <c r="B103" s="3" t="s">
        <v>135</v>
      </c>
      <c r="C103" s="124">
        <f t="shared" ref="C103:J103" si="16">C95+C97</f>
        <v>483.68041099999999</v>
      </c>
      <c r="D103" s="124">
        <v>2510.36</v>
      </c>
      <c r="E103" s="124">
        <f t="shared" si="16"/>
        <v>2936.5208200000002</v>
      </c>
      <c r="F103" s="124"/>
      <c r="G103" s="124"/>
      <c r="H103" s="124">
        <f t="shared" si="16"/>
        <v>6577.3953069400013</v>
      </c>
      <c r="I103" s="124">
        <f t="shared" si="16"/>
        <v>3577.873916523135</v>
      </c>
      <c r="J103" s="124">
        <f t="shared" ca="1" si="16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1"/>
        <v>116.6019203987393</v>
      </c>
      <c r="N104" s="26"/>
      <c r="O104" s="19">
        <v>15.907999999999999</v>
      </c>
    </row>
    <row r="105" spans="1:15" s="19" customFormat="1" ht="21" customHeight="1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>
      <c r="A107" s="67" t="s">
        <v>198</v>
      </c>
      <c r="B107" s="24" t="s">
        <v>137</v>
      </c>
      <c r="C107" s="124"/>
      <c r="D107" s="124"/>
      <c r="E107" s="124">
        <f t="shared" ref="E107:L107" si="17">E103/E104</f>
        <v>215.24010994649271</v>
      </c>
      <c r="F107" s="124"/>
      <c r="G107" s="124"/>
      <c r="H107" s="124">
        <f t="shared" si="17"/>
        <v>413.46462829645469</v>
      </c>
      <c r="I107" s="124">
        <f t="shared" si="17"/>
        <v>224.91035432003613</v>
      </c>
      <c r="J107" s="124">
        <f t="shared" ca="1" si="17"/>
        <v>145.6709027267157</v>
      </c>
      <c r="K107" s="124">
        <f>K103/K104</f>
        <v>219.82527087963231</v>
      </c>
      <c r="L107" s="124">
        <f t="shared" si="17"/>
        <v>231.69046557390783</v>
      </c>
      <c r="M107" s="82"/>
      <c r="N107" s="2"/>
    </row>
    <row r="108" spans="1:15" ht="15.7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20" sqref="F20"/>
    </sheetView>
  </sheetViews>
  <sheetFormatPr defaultRowHeight="15"/>
  <cols>
    <col min="1" max="1" width="5.85546875" style="276" customWidth="1"/>
    <col min="2" max="2" width="32.28515625" style="276" customWidth="1"/>
    <col min="3" max="3" width="15.140625" style="276" customWidth="1"/>
    <col min="4" max="4" width="16.7109375" style="276" customWidth="1"/>
    <col min="5" max="5" width="16.42578125" style="276" customWidth="1"/>
    <col min="6" max="256" width="9.140625" style="276"/>
    <col min="257" max="257" width="5.85546875" style="276" customWidth="1"/>
    <col min="258" max="258" width="32.28515625" style="276" customWidth="1"/>
    <col min="259" max="259" width="16.7109375" style="276" customWidth="1"/>
    <col min="260" max="260" width="15" style="276" customWidth="1"/>
    <col min="261" max="261" width="18.28515625" style="276" customWidth="1"/>
    <col min="262" max="512" width="9.140625" style="276"/>
    <col min="513" max="513" width="5.85546875" style="276" customWidth="1"/>
    <col min="514" max="514" width="32.28515625" style="276" customWidth="1"/>
    <col min="515" max="515" width="16.7109375" style="276" customWidth="1"/>
    <col min="516" max="516" width="15" style="276" customWidth="1"/>
    <col min="517" max="517" width="18.28515625" style="276" customWidth="1"/>
    <col min="518" max="768" width="9.140625" style="276"/>
    <col min="769" max="769" width="5.85546875" style="276" customWidth="1"/>
    <col min="770" max="770" width="32.28515625" style="276" customWidth="1"/>
    <col min="771" max="771" width="16.7109375" style="276" customWidth="1"/>
    <col min="772" max="772" width="15" style="276" customWidth="1"/>
    <col min="773" max="773" width="18.28515625" style="276" customWidth="1"/>
    <col min="774" max="1024" width="9.140625" style="276"/>
    <col min="1025" max="1025" width="5.85546875" style="276" customWidth="1"/>
    <col min="1026" max="1026" width="32.28515625" style="276" customWidth="1"/>
    <col min="1027" max="1027" width="16.7109375" style="276" customWidth="1"/>
    <col min="1028" max="1028" width="15" style="276" customWidth="1"/>
    <col min="1029" max="1029" width="18.28515625" style="276" customWidth="1"/>
    <col min="1030" max="1280" width="9.140625" style="276"/>
    <col min="1281" max="1281" width="5.85546875" style="276" customWidth="1"/>
    <col min="1282" max="1282" width="32.28515625" style="276" customWidth="1"/>
    <col min="1283" max="1283" width="16.7109375" style="276" customWidth="1"/>
    <col min="1284" max="1284" width="15" style="276" customWidth="1"/>
    <col min="1285" max="1285" width="18.28515625" style="276" customWidth="1"/>
    <col min="1286" max="1536" width="9.140625" style="276"/>
    <col min="1537" max="1537" width="5.85546875" style="276" customWidth="1"/>
    <col min="1538" max="1538" width="32.28515625" style="276" customWidth="1"/>
    <col min="1539" max="1539" width="16.7109375" style="276" customWidth="1"/>
    <col min="1540" max="1540" width="15" style="276" customWidth="1"/>
    <col min="1541" max="1541" width="18.28515625" style="276" customWidth="1"/>
    <col min="1542" max="1792" width="9.140625" style="276"/>
    <col min="1793" max="1793" width="5.85546875" style="276" customWidth="1"/>
    <col min="1794" max="1794" width="32.28515625" style="276" customWidth="1"/>
    <col min="1795" max="1795" width="16.7109375" style="276" customWidth="1"/>
    <col min="1796" max="1796" width="15" style="276" customWidth="1"/>
    <col min="1797" max="1797" width="18.28515625" style="276" customWidth="1"/>
    <col min="1798" max="2048" width="9.140625" style="276"/>
    <col min="2049" max="2049" width="5.85546875" style="276" customWidth="1"/>
    <col min="2050" max="2050" width="32.28515625" style="276" customWidth="1"/>
    <col min="2051" max="2051" width="16.7109375" style="276" customWidth="1"/>
    <col min="2052" max="2052" width="15" style="276" customWidth="1"/>
    <col min="2053" max="2053" width="18.28515625" style="276" customWidth="1"/>
    <col min="2054" max="2304" width="9.140625" style="276"/>
    <col min="2305" max="2305" width="5.85546875" style="276" customWidth="1"/>
    <col min="2306" max="2306" width="32.28515625" style="276" customWidth="1"/>
    <col min="2307" max="2307" width="16.7109375" style="276" customWidth="1"/>
    <col min="2308" max="2308" width="15" style="276" customWidth="1"/>
    <col min="2309" max="2309" width="18.28515625" style="276" customWidth="1"/>
    <col min="2310" max="2560" width="9.140625" style="276"/>
    <col min="2561" max="2561" width="5.85546875" style="276" customWidth="1"/>
    <col min="2562" max="2562" width="32.28515625" style="276" customWidth="1"/>
    <col min="2563" max="2563" width="16.7109375" style="276" customWidth="1"/>
    <col min="2564" max="2564" width="15" style="276" customWidth="1"/>
    <col min="2565" max="2565" width="18.28515625" style="276" customWidth="1"/>
    <col min="2566" max="2816" width="9.140625" style="276"/>
    <col min="2817" max="2817" width="5.85546875" style="276" customWidth="1"/>
    <col min="2818" max="2818" width="32.28515625" style="276" customWidth="1"/>
    <col min="2819" max="2819" width="16.7109375" style="276" customWidth="1"/>
    <col min="2820" max="2820" width="15" style="276" customWidth="1"/>
    <col min="2821" max="2821" width="18.28515625" style="276" customWidth="1"/>
    <col min="2822" max="3072" width="9.140625" style="276"/>
    <col min="3073" max="3073" width="5.85546875" style="276" customWidth="1"/>
    <col min="3074" max="3074" width="32.28515625" style="276" customWidth="1"/>
    <col min="3075" max="3075" width="16.7109375" style="276" customWidth="1"/>
    <col min="3076" max="3076" width="15" style="276" customWidth="1"/>
    <col min="3077" max="3077" width="18.28515625" style="276" customWidth="1"/>
    <col min="3078" max="3328" width="9.140625" style="276"/>
    <col min="3329" max="3329" width="5.85546875" style="276" customWidth="1"/>
    <col min="3330" max="3330" width="32.28515625" style="276" customWidth="1"/>
    <col min="3331" max="3331" width="16.7109375" style="276" customWidth="1"/>
    <col min="3332" max="3332" width="15" style="276" customWidth="1"/>
    <col min="3333" max="3333" width="18.28515625" style="276" customWidth="1"/>
    <col min="3334" max="3584" width="9.140625" style="276"/>
    <col min="3585" max="3585" width="5.85546875" style="276" customWidth="1"/>
    <col min="3586" max="3586" width="32.28515625" style="276" customWidth="1"/>
    <col min="3587" max="3587" width="16.7109375" style="276" customWidth="1"/>
    <col min="3588" max="3588" width="15" style="276" customWidth="1"/>
    <col min="3589" max="3589" width="18.28515625" style="276" customWidth="1"/>
    <col min="3590" max="3840" width="9.140625" style="276"/>
    <col min="3841" max="3841" width="5.85546875" style="276" customWidth="1"/>
    <col min="3842" max="3842" width="32.28515625" style="276" customWidth="1"/>
    <col min="3843" max="3843" width="16.7109375" style="276" customWidth="1"/>
    <col min="3844" max="3844" width="15" style="276" customWidth="1"/>
    <col min="3845" max="3845" width="18.28515625" style="276" customWidth="1"/>
    <col min="3846" max="4096" width="9.140625" style="276"/>
    <col min="4097" max="4097" width="5.85546875" style="276" customWidth="1"/>
    <col min="4098" max="4098" width="32.28515625" style="276" customWidth="1"/>
    <col min="4099" max="4099" width="16.7109375" style="276" customWidth="1"/>
    <col min="4100" max="4100" width="15" style="276" customWidth="1"/>
    <col min="4101" max="4101" width="18.28515625" style="276" customWidth="1"/>
    <col min="4102" max="4352" width="9.140625" style="276"/>
    <col min="4353" max="4353" width="5.85546875" style="276" customWidth="1"/>
    <col min="4354" max="4354" width="32.28515625" style="276" customWidth="1"/>
    <col min="4355" max="4355" width="16.7109375" style="276" customWidth="1"/>
    <col min="4356" max="4356" width="15" style="276" customWidth="1"/>
    <col min="4357" max="4357" width="18.28515625" style="276" customWidth="1"/>
    <col min="4358" max="4608" width="9.140625" style="276"/>
    <col min="4609" max="4609" width="5.85546875" style="276" customWidth="1"/>
    <col min="4610" max="4610" width="32.28515625" style="276" customWidth="1"/>
    <col min="4611" max="4611" width="16.7109375" style="276" customWidth="1"/>
    <col min="4612" max="4612" width="15" style="276" customWidth="1"/>
    <col min="4613" max="4613" width="18.28515625" style="276" customWidth="1"/>
    <col min="4614" max="4864" width="9.140625" style="276"/>
    <col min="4865" max="4865" width="5.85546875" style="276" customWidth="1"/>
    <col min="4866" max="4866" width="32.28515625" style="276" customWidth="1"/>
    <col min="4867" max="4867" width="16.7109375" style="276" customWidth="1"/>
    <col min="4868" max="4868" width="15" style="276" customWidth="1"/>
    <col min="4869" max="4869" width="18.28515625" style="276" customWidth="1"/>
    <col min="4870" max="5120" width="9.140625" style="276"/>
    <col min="5121" max="5121" width="5.85546875" style="276" customWidth="1"/>
    <col min="5122" max="5122" width="32.28515625" style="276" customWidth="1"/>
    <col min="5123" max="5123" width="16.7109375" style="276" customWidth="1"/>
    <col min="5124" max="5124" width="15" style="276" customWidth="1"/>
    <col min="5125" max="5125" width="18.28515625" style="276" customWidth="1"/>
    <col min="5126" max="5376" width="9.140625" style="276"/>
    <col min="5377" max="5377" width="5.85546875" style="276" customWidth="1"/>
    <col min="5378" max="5378" width="32.28515625" style="276" customWidth="1"/>
    <col min="5379" max="5379" width="16.7109375" style="276" customWidth="1"/>
    <col min="5380" max="5380" width="15" style="276" customWidth="1"/>
    <col min="5381" max="5381" width="18.28515625" style="276" customWidth="1"/>
    <col min="5382" max="5632" width="9.140625" style="276"/>
    <col min="5633" max="5633" width="5.85546875" style="276" customWidth="1"/>
    <col min="5634" max="5634" width="32.28515625" style="276" customWidth="1"/>
    <col min="5635" max="5635" width="16.7109375" style="276" customWidth="1"/>
    <col min="5636" max="5636" width="15" style="276" customWidth="1"/>
    <col min="5637" max="5637" width="18.28515625" style="276" customWidth="1"/>
    <col min="5638" max="5888" width="9.140625" style="276"/>
    <col min="5889" max="5889" width="5.85546875" style="276" customWidth="1"/>
    <col min="5890" max="5890" width="32.28515625" style="276" customWidth="1"/>
    <col min="5891" max="5891" width="16.7109375" style="276" customWidth="1"/>
    <col min="5892" max="5892" width="15" style="276" customWidth="1"/>
    <col min="5893" max="5893" width="18.28515625" style="276" customWidth="1"/>
    <col min="5894" max="6144" width="9.140625" style="276"/>
    <col min="6145" max="6145" width="5.85546875" style="276" customWidth="1"/>
    <col min="6146" max="6146" width="32.28515625" style="276" customWidth="1"/>
    <col min="6147" max="6147" width="16.7109375" style="276" customWidth="1"/>
    <col min="6148" max="6148" width="15" style="276" customWidth="1"/>
    <col min="6149" max="6149" width="18.28515625" style="276" customWidth="1"/>
    <col min="6150" max="6400" width="9.140625" style="276"/>
    <col min="6401" max="6401" width="5.85546875" style="276" customWidth="1"/>
    <col min="6402" max="6402" width="32.28515625" style="276" customWidth="1"/>
    <col min="6403" max="6403" width="16.7109375" style="276" customWidth="1"/>
    <col min="6404" max="6404" width="15" style="276" customWidth="1"/>
    <col min="6405" max="6405" width="18.28515625" style="276" customWidth="1"/>
    <col min="6406" max="6656" width="9.140625" style="276"/>
    <col min="6657" max="6657" width="5.85546875" style="276" customWidth="1"/>
    <col min="6658" max="6658" width="32.28515625" style="276" customWidth="1"/>
    <col min="6659" max="6659" width="16.7109375" style="276" customWidth="1"/>
    <col min="6660" max="6660" width="15" style="276" customWidth="1"/>
    <col min="6661" max="6661" width="18.28515625" style="276" customWidth="1"/>
    <col min="6662" max="6912" width="9.140625" style="276"/>
    <col min="6913" max="6913" width="5.85546875" style="276" customWidth="1"/>
    <col min="6914" max="6914" width="32.28515625" style="276" customWidth="1"/>
    <col min="6915" max="6915" width="16.7109375" style="276" customWidth="1"/>
    <col min="6916" max="6916" width="15" style="276" customWidth="1"/>
    <col min="6917" max="6917" width="18.28515625" style="276" customWidth="1"/>
    <col min="6918" max="7168" width="9.140625" style="276"/>
    <col min="7169" max="7169" width="5.85546875" style="276" customWidth="1"/>
    <col min="7170" max="7170" width="32.28515625" style="276" customWidth="1"/>
    <col min="7171" max="7171" width="16.7109375" style="276" customWidth="1"/>
    <col min="7172" max="7172" width="15" style="276" customWidth="1"/>
    <col min="7173" max="7173" width="18.28515625" style="276" customWidth="1"/>
    <col min="7174" max="7424" width="9.140625" style="276"/>
    <col min="7425" max="7425" width="5.85546875" style="276" customWidth="1"/>
    <col min="7426" max="7426" width="32.28515625" style="276" customWidth="1"/>
    <col min="7427" max="7427" width="16.7109375" style="276" customWidth="1"/>
    <col min="7428" max="7428" width="15" style="276" customWidth="1"/>
    <col min="7429" max="7429" width="18.28515625" style="276" customWidth="1"/>
    <col min="7430" max="7680" width="9.140625" style="276"/>
    <col min="7681" max="7681" width="5.85546875" style="276" customWidth="1"/>
    <col min="7682" max="7682" width="32.28515625" style="276" customWidth="1"/>
    <col min="7683" max="7683" width="16.7109375" style="276" customWidth="1"/>
    <col min="7684" max="7684" width="15" style="276" customWidth="1"/>
    <col min="7685" max="7685" width="18.28515625" style="276" customWidth="1"/>
    <col min="7686" max="7936" width="9.140625" style="276"/>
    <col min="7937" max="7937" width="5.85546875" style="276" customWidth="1"/>
    <col min="7938" max="7938" width="32.28515625" style="276" customWidth="1"/>
    <col min="7939" max="7939" width="16.7109375" style="276" customWidth="1"/>
    <col min="7940" max="7940" width="15" style="276" customWidth="1"/>
    <col min="7941" max="7941" width="18.28515625" style="276" customWidth="1"/>
    <col min="7942" max="8192" width="9.140625" style="276"/>
    <col min="8193" max="8193" width="5.85546875" style="276" customWidth="1"/>
    <col min="8194" max="8194" width="32.28515625" style="276" customWidth="1"/>
    <col min="8195" max="8195" width="16.7109375" style="276" customWidth="1"/>
    <col min="8196" max="8196" width="15" style="276" customWidth="1"/>
    <col min="8197" max="8197" width="18.28515625" style="276" customWidth="1"/>
    <col min="8198" max="8448" width="9.140625" style="276"/>
    <col min="8449" max="8449" width="5.85546875" style="276" customWidth="1"/>
    <col min="8450" max="8450" width="32.28515625" style="276" customWidth="1"/>
    <col min="8451" max="8451" width="16.7109375" style="276" customWidth="1"/>
    <col min="8452" max="8452" width="15" style="276" customWidth="1"/>
    <col min="8453" max="8453" width="18.28515625" style="276" customWidth="1"/>
    <col min="8454" max="8704" width="9.140625" style="276"/>
    <col min="8705" max="8705" width="5.85546875" style="276" customWidth="1"/>
    <col min="8706" max="8706" width="32.28515625" style="276" customWidth="1"/>
    <col min="8707" max="8707" width="16.7109375" style="276" customWidth="1"/>
    <col min="8708" max="8708" width="15" style="276" customWidth="1"/>
    <col min="8709" max="8709" width="18.28515625" style="276" customWidth="1"/>
    <col min="8710" max="8960" width="9.140625" style="276"/>
    <col min="8961" max="8961" width="5.85546875" style="276" customWidth="1"/>
    <col min="8962" max="8962" width="32.28515625" style="276" customWidth="1"/>
    <col min="8963" max="8963" width="16.7109375" style="276" customWidth="1"/>
    <col min="8964" max="8964" width="15" style="276" customWidth="1"/>
    <col min="8965" max="8965" width="18.28515625" style="276" customWidth="1"/>
    <col min="8966" max="9216" width="9.140625" style="276"/>
    <col min="9217" max="9217" width="5.85546875" style="276" customWidth="1"/>
    <col min="9218" max="9218" width="32.28515625" style="276" customWidth="1"/>
    <col min="9219" max="9219" width="16.7109375" style="276" customWidth="1"/>
    <col min="9220" max="9220" width="15" style="276" customWidth="1"/>
    <col min="9221" max="9221" width="18.28515625" style="276" customWidth="1"/>
    <col min="9222" max="9472" width="9.140625" style="276"/>
    <col min="9473" max="9473" width="5.85546875" style="276" customWidth="1"/>
    <col min="9474" max="9474" width="32.28515625" style="276" customWidth="1"/>
    <col min="9475" max="9475" width="16.7109375" style="276" customWidth="1"/>
    <col min="9476" max="9476" width="15" style="276" customWidth="1"/>
    <col min="9477" max="9477" width="18.28515625" style="276" customWidth="1"/>
    <col min="9478" max="9728" width="9.140625" style="276"/>
    <col min="9729" max="9729" width="5.85546875" style="276" customWidth="1"/>
    <col min="9730" max="9730" width="32.28515625" style="276" customWidth="1"/>
    <col min="9731" max="9731" width="16.7109375" style="276" customWidth="1"/>
    <col min="9732" max="9732" width="15" style="276" customWidth="1"/>
    <col min="9733" max="9733" width="18.28515625" style="276" customWidth="1"/>
    <col min="9734" max="9984" width="9.140625" style="276"/>
    <col min="9985" max="9985" width="5.85546875" style="276" customWidth="1"/>
    <col min="9986" max="9986" width="32.28515625" style="276" customWidth="1"/>
    <col min="9987" max="9987" width="16.7109375" style="276" customWidth="1"/>
    <col min="9988" max="9988" width="15" style="276" customWidth="1"/>
    <col min="9989" max="9989" width="18.28515625" style="276" customWidth="1"/>
    <col min="9990" max="10240" width="9.140625" style="276"/>
    <col min="10241" max="10241" width="5.85546875" style="276" customWidth="1"/>
    <col min="10242" max="10242" width="32.28515625" style="276" customWidth="1"/>
    <col min="10243" max="10243" width="16.7109375" style="276" customWidth="1"/>
    <col min="10244" max="10244" width="15" style="276" customWidth="1"/>
    <col min="10245" max="10245" width="18.28515625" style="276" customWidth="1"/>
    <col min="10246" max="10496" width="9.140625" style="276"/>
    <col min="10497" max="10497" width="5.85546875" style="276" customWidth="1"/>
    <col min="10498" max="10498" width="32.28515625" style="276" customWidth="1"/>
    <col min="10499" max="10499" width="16.7109375" style="276" customWidth="1"/>
    <col min="10500" max="10500" width="15" style="276" customWidth="1"/>
    <col min="10501" max="10501" width="18.28515625" style="276" customWidth="1"/>
    <col min="10502" max="10752" width="9.140625" style="276"/>
    <col min="10753" max="10753" width="5.85546875" style="276" customWidth="1"/>
    <col min="10754" max="10754" width="32.28515625" style="276" customWidth="1"/>
    <col min="10755" max="10755" width="16.7109375" style="276" customWidth="1"/>
    <col min="10756" max="10756" width="15" style="276" customWidth="1"/>
    <col min="10757" max="10757" width="18.28515625" style="276" customWidth="1"/>
    <col min="10758" max="11008" width="9.140625" style="276"/>
    <col min="11009" max="11009" width="5.85546875" style="276" customWidth="1"/>
    <col min="11010" max="11010" width="32.28515625" style="276" customWidth="1"/>
    <col min="11011" max="11011" width="16.7109375" style="276" customWidth="1"/>
    <col min="11012" max="11012" width="15" style="276" customWidth="1"/>
    <col min="11013" max="11013" width="18.28515625" style="276" customWidth="1"/>
    <col min="11014" max="11264" width="9.140625" style="276"/>
    <col min="11265" max="11265" width="5.85546875" style="276" customWidth="1"/>
    <col min="11266" max="11266" width="32.28515625" style="276" customWidth="1"/>
    <col min="11267" max="11267" width="16.7109375" style="276" customWidth="1"/>
    <col min="11268" max="11268" width="15" style="276" customWidth="1"/>
    <col min="11269" max="11269" width="18.28515625" style="276" customWidth="1"/>
    <col min="11270" max="11520" width="9.140625" style="276"/>
    <col min="11521" max="11521" width="5.85546875" style="276" customWidth="1"/>
    <col min="11522" max="11522" width="32.28515625" style="276" customWidth="1"/>
    <col min="11523" max="11523" width="16.7109375" style="276" customWidth="1"/>
    <col min="11524" max="11524" width="15" style="276" customWidth="1"/>
    <col min="11525" max="11525" width="18.28515625" style="276" customWidth="1"/>
    <col min="11526" max="11776" width="9.140625" style="276"/>
    <col min="11777" max="11777" width="5.85546875" style="276" customWidth="1"/>
    <col min="11778" max="11778" width="32.28515625" style="276" customWidth="1"/>
    <col min="11779" max="11779" width="16.7109375" style="276" customWidth="1"/>
    <col min="11780" max="11780" width="15" style="276" customWidth="1"/>
    <col min="11781" max="11781" width="18.28515625" style="276" customWidth="1"/>
    <col min="11782" max="12032" width="9.140625" style="276"/>
    <col min="12033" max="12033" width="5.85546875" style="276" customWidth="1"/>
    <col min="12034" max="12034" width="32.28515625" style="276" customWidth="1"/>
    <col min="12035" max="12035" width="16.7109375" style="276" customWidth="1"/>
    <col min="12036" max="12036" width="15" style="276" customWidth="1"/>
    <col min="12037" max="12037" width="18.28515625" style="276" customWidth="1"/>
    <col min="12038" max="12288" width="9.140625" style="276"/>
    <col min="12289" max="12289" width="5.85546875" style="276" customWidth="1"/>
    <col min="12290" max="12290" width="32.28515625" style="276" customWidth="1"/>
    <col min="12291" max="12291" width="16.7109375" style="276" customWidth="1"/>
    <col min="12292" max="12292" width="15" style="276" customWidth="1"/>
    <col min="12293" max="12293" width="18.28515625" style="276" customWidth="1"/>
    <col min="12294" max="12544" width="9.140625" style="276"/>
    <col min="12545" max="12545" width="5.85546875" style="276" customWidth="1"/>
    <col min="12546" max="12546" width="32.28515625" style="276" customWidth="1"/>
    <col min="12547" max="12547" width="16.7109375" style="276" customWidth="1"/>
    <col min="12548" max="12548" width="15" style="276" customWidth="1"/>
    <col min="12549" max="12549" width="18.28515625" style="276" customWidth="1"/>
    <col min="12550" max="12800" width="9.140625" style="276"/>
    <col min="12801" max="12801" width="5.85546875" style="276" customWidth="1"/>
    <col min="12802" max="12802" width="32.28515625" style="276" customWidth="1"/>
    <col min="12803" max="12803" width="16.7109375" style="276" customWidth="1"/>
    <col min="12804" max="12804" width="15" style="276" customWidth="1"/>
    <col min="12805" max="12805" width="18.28515625" style="276" customWidth="1"/>
    <col min="12806" max="13056" width="9.140625" style="276"/>
    <col min="13057" max="13057" width="5.85546875" style="276" customWidth="1"/>
    <col min="13058" max="13058" width="32.28515625" style="276" customWidth="1"/>
    <col min="13059" max="13059" width="16.7109375" style="276" customWidth="1"/>
    <col min="13060" max="13060" width="15" style="276" customWidth="1"/>
    <col min="13061" max="13061" width="18.28515625" style="276" customWidth="1"/>
    <col min="13062" max="13312" width="9.140625" style="276"/>
    <col min="13313" max="13313" width="5.85546875" style="276" customWidth="1"/>
    <col min="13314" max="13314" width="32.28515625" style="276" customWidth="1"/>
    <col min="13315" max="13315" width="16.7109375" style="276" customWidth="1"/>
    <col min="13316" max="13316" width="15" style="276" customWidth="1"/>
    <col min="13317" max="13317" width="18.28515625" style="276" customWidth="1"/>
    <col min="13318" max="13568" width="9.140625" style="276"/>
    <col min="13569" max="13569" width="5.85546875" style="276" customWidth="1"/>
    <col min="13570" max="13570" width="32.28515625" style="276" customWidth="1"/>
    <col min="13571" max="13571" width="16.7109375" style="276" customWidth="1"/>
    <col min="13572" max="13572" width="15" style="276" customWidth="1"/>
    <col min="13573" max="13573" width="18.28515625" style="276" customWidth="1"/>
    <col min="13574" max="13824" width="9.140625" style="276"/>
    <col min="13825" max="13825" width="5.85546875" style="276" customWidth="1"/>
    <col min="13826" max="13826" width="32.28515625" style="276" customWidth="1"/>
    <col min="13827" max="13827" width="16.7109375" style="276" customWidth="1"/>
    <col min="13828" max="13828" width="15" style="276" customWidth="1"/>
    <col min="13829" max="13829" width="18.28515625" style="276" customWidth="1"/>
    <col min="13830" max="14080" width="9.140625" style="276"/>
    <col min="14081" max="14081" width="5.85546875" style="276" customWidth="1"/>
    <col min="14082" max="14082" width="32.28515625" style="276" customWidth="1"/>
    <col min="14083" max="14083" width="16.7109375" style="276" customWidth="1"/>
    <col min="14084" max="14084" width="15" style="276" customWidth="1"/>
    <col min="14085" max="14085" width="18.28515625" style="276" customWidth="1"/>
    <col min="14086" max="14336" width="9.140625" style="276"/>
    <col min="14337" max="14337" width="5.85546875" style="276" customWidth="1"/>
    <col min="14338" max="14338" width="32.28515625" style="276" customWidth="1"/>
    <col min="14339" max="14339" width="16.7109375" style="276" customWidth="1"/>
    <col min="14340" max="14340" width="15" style="276" customWidth="1"/>
    <col min="14341" max="14341" width="18.28515625" style="276" customWidth="1"/>
    <col min="14342" max="14592" width="9.140625" style="276"/>
    <col min="14593" max="14593" width="5.85546875" style="276" customWidth="1"/>
    <col min="14594" max="14594" width="32.28515625" style="276" customWidth="1"/>
    <col min="14595" max="14595" width="16.7109375" style="276" customWidth="1"/>
    <col min="14596" max="14596" width="15" style="276" customWidth="1"/>
    <col min="14597" max="14597" width="18.28515625" style="276" customWidth="1"/>
    <col min="14598" max="14848" width="9.140625" style="276"/>
    <col min="14849" max="14849" width="5.85546875" style="276" customWidth="1"/>
    <col min="14850" max="14850" width="32.28515625" style="276" customWidth="1"/>
    <col min="14851" max="14851" width="16.7109375" style="276" customWidth="1"/>
    <col min="14852" max="14852" width="15" style="276" customWidth="1"/>
    <col min="14853" max="14853" width="18.28515625" style="276" customWidth="1"/>
    <col min="14854" max="15104" width="9.140625" style="276"/>
    <col min="15105" max="15105" width="5.85546875" style="276" customWidth="1"/>
    <col min="15106" max="15106" width="32.28515625" style="276" customWidth="1"/>
    <col min="15107" max="15107" width="16.7109375" style="276" customWidth="1"/>
    <col min="15108" max="15108" width="15" style="276" customWidth="1"/>
    <col min="15109" max="15109" width="18.28515625" style="276" customWidth="1"/>
    <col min="15110" max="15360" width="9.140625" style="276"/>
    <col min="15361" max="15361" width="5.85546875" style="276" customWidth="1"/>
    <col min="15362" max="15362" width="32.28515625" style="276" customWidth="1"/>
    <col min="15363" max="15363" width="16.7109375" style="276" customWidth="1"/>
    <col min="15364" max="15364" width="15" style="276" customWidth="1"/>
    <col min="15365" max="15365" width="18.28515625" style="276" customWidth="1"/>
    <col min="15366" max="15616" width="9.140625" style="276"/>
    <col min="15617" max="15617" width="5.85546875" style="276" customWidth="1"/>
    <col min="15618" max="15618" width="32.28515625" style="276" customWidth="1"/>
    <col min="15619" max="15619" width="16.7109375" style="276" customWidth="1"/>
    <col min="15620" max="15620" width="15" style="276" customWidth="1"/>
    <col min="15621" max="15621" width="18.28515625" style="276" customWidth="1"/>
    <col min="15622" max="15872" width="9.140625" style="276"/>
    <col min="15873" max="15873" width="5.85546875" style="276" customWidth="1"/>
    <col min="15874" max="15874" width="32.28515625" style="276" customWidth="1"/>
    <col min="15875" max="15875" width="16.7109375" style="276" customWidth="1"/>
    <col min="15876" max="15876" width="15" style="276" customWidth="1"/>
    <col min="15877" max="15877" width="18.28515625" style="276" customWidth="1"/>
    <col min="15878" max="16128" width="9.140625" style="276"/>
    <col min="16129" max="16129" width="5.85546875" style="276" customWidth="1"/>
    <col min="16130" max="16130" width="32.28515625" style="276" customWidth="1"/>
    <col min="16131" max="16131" width="16.7109375" style="276" customWidth="1"/>
    <col min="16132" max="16132" width="15" style="276" customWidth="1"/>
    <col min="16133" max="16133" width="18.28515625" style="276" customWidth="1"/>
    <col min="16134" max="16384" width="9.140625" style="276"/>
  </cols>
  <sheetData>
    <row r="1" spans="1:6" ht="36.75" customHeight="1">
      <c r="C1" s="326" t="s">
        <v>455</v>
      </c>
      <c r="D1" s="326"/>
      <c r="E1" s="326"/>
      <c r="F1" s="212"/>
    </row>
    <row r="2" spans="1:6" ht="15" customHeight="1">
      <c r="D2" s="342"/>
      <c r="E2" s="342"/>
    </row>
    <row r="3" spans="1:6" ht="61.5" customHeight="1">
      <c r="A3" s="343" t="s">
        <v>456</v>
      </c>
      <c r="B3" s="343"/>
      <c r="C3" s="343"/>
      <c r="D3" s="343"/>
      <c r="E3" s="343"/>
    </row>
    <row r="5" spans="1:6" s="277" customFormat="1" ht="18.75" customHeight="1">
      <c r="A5" s="337" t="s">
        <v>160</v>
      </c>
      <c r="B5" s="337" t="s">
        <v>212</v>
      </c>
      <c r="C5" s="337" t="s">
        <v>240</v>
      </c>
      <c r="D5" s="337" t="s">
        <v>213</v>
      </c>
      <c r="E5" s="337"/>
    </row>
    <row r="6" spans="1:6" s="277" customFormat="1" ht="93" customHeight="1">
      <c r="A6" s="337"/>
      <c r="B6" s="337"/>
      <c r="C6" s="337"/>
      <c r="D6" s="337" t="s">
        <v>450</v>
      </c>
      <c r="E6" s="339" t="s">
        <v>4</v>
      </c>
    </row>
    <row r="7" spans="1:6" s="277" customFormat="1" ht="18.75" customHeight="1">
      <c r="A7" s="337"/>
      <c r="B7" s="337"/>
      <c r="C7" s="337"/>
      <c r="D7" s="337"/>
      <c r="E7" s="340"/>
    </row>
    <row r="8" spans="1:6" s="277" customFormat="1" ht="18.75" customHeight="1">
      <c r="A8" s="288">
        <v>1</v>
      </c>
      <c r="B8" s="288">
        <v>2</v>
      </c>
      <c r="C8" s="288">
        <v>3</v>
      </c>
      <c r="D8" s="288">
        <v>4</v>
      </c>
      <c r="E8" s="288">
        <v>5</v>
      </c>
    </row>
    <row r="9" spans="1:6" s="277" customFormat="1" ht="18.75">
      <c r="A9" s="288">
        <v>1</v>
      </c>
      <c r="B9" s="338" t="s">
        <v>215</v>
      </c>
      <c r="C9" s="338"/>
      <c r="D9" s="338"/>
      <c r="E9" s="338"/>
    </row>
    <row r="10" spans="1:6" ht="58.5" customHeight="1">
      <c r="A10" s="290" t="s">
        <v>6</v>
      </c>
      <c r="B10" s="291" t="s">
        <v>216</v>
      </c>
      <c r="C10" s="290" t="s">
        <v>217</v>
      </c>
      <c r="D10" s="290">
        <v>28.62</v>
      </c>
      <c r="E10" s="290">
        <v>30.17</v>
      </c>
    </row>
    <row r="11" spans="1:6" ht="56.25">
      <c r="A11" s="288" t="s">
        <v>8</v>
      </c>
      <c r="B11" s="289" t="s">
        <v>218</v>
      </c>
      <c r="C11" s="288" t="s">
        <v>217</v>
      </c>
      <c r="D11" s="288">
        <v>28.62</v>
      </c>
      <c r="E11" s="288">
        <v>30.17</v>
      </c>
    </row>
    <row r="12" spans="1:6" ht="57.75" hidden="1" customHeight="1">
      <c r="A12" s="341" t="s">
        <v>435</v>
      </c>
      <c r="B12" s="341"/>
      <c r="C12" s="341"/>
      <c r="D12" s="341"/>
      <c r="E12" s="341"/>
    </row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>
      <c r="A18" s="378"/>
      <c r="B18" s="378"/>
      <c r="C18" s="378"/>
      <c r="D18" s="378"/>
      <c r="E18" s="378"/>
    </row>
    <row r="19" spans="1:5">
      <c r="A19" s="378"/>
      <c r="B19" s="378"/>
      <c r="C19" s="378"/>
      <c r="D19" s="378"/>
      <c r="E19" s="378"/>
    </row>
    <row r="20" spans="1:5">
      <c r="A20" s="378"/>
      <c r="B20" s="378"/>
      <c r="C20" s="378"/>
      <c r="D20" s="378"/>
      <c r="E20" s="378"/>
    </row>
    <row r="21" spans="1:5">
      <c r="A21" s="378"/>
      <c r="B21" s="378"/>
      <c r="C21" s="378"/>
      <c r="D21" s="378"/>
      <c r="E21" s="378"/>
    </row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9"/>
  <sheetViews>
    <sheetView workbookViewId="0">
      <selection activeCell="I17" sqref="I17"/>
    </sheetView>
  </sheetViews>
  <sheetFormatPr defaultRowHeight="1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>
      <c r="A1" s="352" t="s">
        <v>265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21">
      <c r="A2" s="332" t="s">
        <v>160</v>
      </c>
      <c r="B2" s="332" t="s">
        <v>266</v>
      </c>
      <c r="C2" s="332" t="s">
        <v>267</v>
      </c>
      <c r="D2" s="353" t="s">
        <v>268</v>
      </c>
      <c r="E2" s="354"/>
      <c r="F2" s="332" t="s">
        <v>269</v>
      </c>
      <c r="G2" s="332" t="s">
        <v>270</v>
      </c>
      <c r="H2" s="332" t="s">
        <v>271</v>
      </c>
      <c r="I2" s="332" t="s">
        <v>272</v>
      </c>
      <c r="J2" s="353" t="s">
        <v>273</v>
      </c>
      <c r="K2" s="354"/>
      <c r="L2" s="332" t="s">
        <v>274</v>
      </c>
      <c r="M2" s="353" t="s">
        <v>275</v>
      </c>
      <c r="N2" s="354"/>
      <c r="O2" s="353" t="s">
        <v>276</v>
      </c>
      <c r="P2" s="354"/>
    </row>
    <row r="3" spans="1:21" ht="38.25">
      <c r="A3" s="333"/>
      <c r="B3" s="333"/>
      <c r="C3" s="333"/>
      <c r="D3" s="84" t="s">
        <v>277</v>
      </c>
      <c r="E3" s="84" t="s">
        <v>278</v>
      </c>
      <c r="F3" s="333"/>
      <c r="G3" s="355"/>
      <c r="H3" s="355"/>
      <c r="I3" s="355"/>
      <c r="J3" s="84" t="s">
        <v>279</v>
      </c>
      <c r="K3" s="84" t="s">
        <v>280</v>
      </c>
      <c r="L3" s="355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>
      <c r="B23" s="347" t="s">
        <v>299</v>
      </c>
      <c r="C23" s="348"/>
      <c r="D23" s="348"/>
      <c r="E23" s="348"/>
      <c r="F23" s="348"/>
      <c r="G23" s="348"/>
      <c r="H23" s="348"/>
      <c r="I23" s="348"/>
      <c r="J23" s="349"/>
    </row>
    <row r="24" spans="1:16">
      <c r="B24" s="347"/>
      <c r="C24" s="348"/>
      <c r="D24" s="348"/>
      <c r="E24" s="348"/>
      <c r="F24" s="348"/>
      <c r="G24" s="348"/>
      <c r="H24" s="348"/>
      <c r="I24" s="348"/>
      <c r="J24" s="349"/>
    </row>
    <row r="25" spans="1:16">
      <c r="B25" s="47"/>
      <c r="C25" s="350" t="s">
        <v>300</v>
      </c>
      <c r="D25" s="350"/>
      <c r="E25" s="350" t="s">
        <v>301</v>
      </c>
      <c r="F25" s="350"/>
      <c r="G25" s="350" t="s">
        <v>302</v>
      </c>
      <c r="H25" s="350"/>
      <c r="I25" s="29"/>
      <c r="J25" s="104"/>
    </row>
    <row r="26" spans="1:16">
      <c r="B26" s="47"/>
      <c r="C26" s="345">
        <v>246</v>
      </c>
      <c r="D26" s="345"/>
      <c r="E26" s="345">
        <v>306</v>
      </c>
      <c r="F26" s="345"/>
      <c r="G26" s="345">
        <v>70</v>
      </c>
      <c r="H26" s="345"/>
      <c r="I26" s="29"/>
      <c r="J26" s="104"/>
    </row>
    <row r="27" spans="1:16">
      <c r="B27" s="47"/>
      <c r="C27" s="346">
        <v>11.69</v>
      </c>
      <c r="D27" s="346"/>
      <c r="E27" s="346">
        <v>0</v>
      </c>
      <c r="F27" s="346"/>
      <c r="G27" s="346">
        <v>0</v>
      </c>
      <c r="H27" s="346"/>
      <c r="I27" s="29"/>
      <c r="J27" s="104"/>
    </row>
    <row r="28" spans="1:16">
      <c r="B28" s="47"/>
      <c r="C28" s="351">
        <v>3.06</v>
      </c>
      <c r="D28" s="351"/>
      <c r="E28" s="351">
        <v>0</v>
      </c>
      <c r="F28" s="351"/>
      <c r="G28" s="351">
        <v>0</v>
      </c>
      <c r="H28" s="351"/>
      <c r="I28" s="29"/>
      <c r="J28" s="104"/>
    </row>
    <row r="29" spans="1:16" ht="15.75" thickBot="1">
      <c r="B29" s="49"/>
      <c r="C29" s="105"/>
      <c r="D29" s="105"/>
      <c r="E29" s="105"/>
      <c r="F29" s="105"/>
      <c r="G29" s="344">
        <f>C28+E28+G28</f>
        <v>3.06</v>
      </c>
      <c r="H29" s="344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140" t="s">
        <v>314</v>
      </c>
    </row>
    <row r="2" spans="1:14" ht="18.75">
      <c r="A2" s="140"/>
    </row>
    <row r="3" spans="1:14" ht="15.75">
      <c r="A3" s="141"/>
    </row>
    <row r="4" spans="1:14" ht="18.75">
      <c r="A4" s="142" t="s">
        <v>336</v>
      </c>
    </row>
    <row r="5" spans="1:14" ht="19.5" thickBot="1">
      <c r="A5" s="142"/>
    </row>
    <row r="6" spans="1:14">
      <c r="A6" s="358" t="s">
        <v>160</v>
      </c>
      <c r="B6" s="358" t="s">
        <v>315</v>
      </c>
      <c r="C6" s="363" t="s">
        <v>316</v>
      </c>
      <c r="D6" s="363" t="s">
        <v>317</v>
      </c>
      <c r="E6" s="358" t="s">
        <v>318</v>
      </c>
      <c r="F6" s="358" t="s">
        <v>319</v>
      </c>
      <c r="G6" s="358" t="s">
        <v>320</v>
      </c>
      <c r="H6" s="358" t="s">
        <v>321</v>
      </c>
      <c r="I6" s="358" t="s">
        <v>322</v>
      </c>
      <c r="J6" s="358" t="s">
        <v>323</v>
      </c>
      <c r="K6" s="358" t="s">
        <v>324</v>
      </c>
      <c r="L6" s="358" t="s">
        <v>325</v>
      </c>
      <c r="M6" s="358" t="s">
        <v>326</v>
      </c>
      <c r="N6" s="358" t="s">
        <v>327</v>
      </c>
    </row>
    <row r="7" spans="1:14" ht="15.75" thickBot="1">
      <c r="A7" s="359"/>
      <c r="B7" s="359"/>
      <c r="C7" s="364"/>
      <c r="D7" s="364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4" ht="16.5" thickBo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>
      <c r="A9" s="360"/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2"/>
    </row>
    <row r="10" spans="1:14" ht="16.5" thickBot="1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56">
        <f>(F10+H10)*60%</f>
        <v>15288.16275</v>
      </c>
      <c r="J10" s="357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56">
        <f t="shared" ref="I11:I16" si="3">(F11+H11)*60%</f>
        <v>13249.74375</v>
      </c>
      <c r="J11" s="357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56">
        <f t="shared" si="3"/>
        <v>13249.74375</v>
      </c>
      <c r="J12" s="357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56">
        <f t="shared" si="3"/>
        <v>9104.9467499999992</v>
      </c>
      <c r="J13" s="357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56">
        <f t="shared" si="3"/>
        <v>7474.21425</v>
      </c>
      <c r="J14" s="357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56">
        <f t="shared" si="3"/>
        <v>4620.4222499999996</v>
      </c>
      <c r="J15" s="357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56">
        <f t="shared" si="3"/>
        <v>4620.4222499999996</v>
      </c>
      <c r="J16" s="357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0"/>
      <c r="J17" s="362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>
      <c r="A18" s="147"/>
    </row>
    <row r="19" spans="1:14" ht="18.75">
      <c r="A19" s="147"/>
      <c r="M19">
        <f>1326.188*0.302</f>
        <v>400.50877600000001</v>
      </c>
    </row>
    <row r="20" spans="1:14" ht="18.7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topLeftCell="A48" workbookViewId="0">
      <selection activeCell="N63" sqref="N63"/>
    </sheetView>
  </sheetViews>
  <sheetFormatPr defaultRowHeight="15"/>
  <cols>
    <col min="1" max="1" width="6.140625" customWidth="1"/>
    <col min="2" max="2" width="36.7109375" customWidth="1"/>
    <col min="3" max="5" width="20.7109375" customWidth="1"/>
  </cols>
  <sheetData>
    <row r="1" spans="1:5" ht="15.75" hidden="1">
      <c r="A1" s="366" t="s">
        <v>337</v>
      </c>
      <c r="B1" s="366"/>
      <c r="C1" s="366"/>
      <c r="D1" s="366"/>
      <c r="E1" s="366"/>
    </row>
    <row r="2" spans="1:5" ht="15.75" hidden="1">
      <c r="A2" s="366" t="s">
        <v>338</v>
      </c>
      <c r="B2" s="366"/>
      <c r="C2" s="366"/>
      <c r="D2" s="366"/>
      <c r="E2" s="366"/>
    </row>
    <row r="3" spans="1:5" ht="15.75" hidden="1">
      <c r="A3" s="366"/>
      <c r="B3" s="366"/>
      <c r="C3" s="366"/>
      <c r="D3" s="366"/>
      <c r="E3" s="366"/>
    </row>
    <row r="4" spans="1:5" ht="15.75" hidden="1" thickBot="1"/>
    <row r="5" spans="1:5" s="159" customFormat="1" ht="38.25" hidden="1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>
      <c r="A6" s="160">
        <v>1</v>
      </c>
      <c r="B6" s="161" t="s">
        <v>342</v>
      </c>
      <c r="C6" s="162"/>
      <c r="D6" s="162"/>
      <c r="E6" s="163"/>
    </row>
    <row r="7" spans="1:5" hidden="1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>
      <c r="A11" s="170"/>
      <c r="B11" s="170"/>
      <c r="C11" s="170"/>
      <c r="D11" s="170"/>
      <c r="E11" s="170"/>
    </row>
    <row r="12" spans="1:5" hidden="1">
      <c r="A12" s="367" t="s">
        <v>349</v>
      </c>
      <c r="B12" s="367"/>
      <c r="C12" s="367"/>
      <c r="D12" s="367"/>
      <c r="E12" s="367"/>
    </row>
    <row r="13" spans="1:5" hidden="1">
      <c r="A13" s="171"/>
      <c r="B13" s="171"/>
      <c r="C13" s="171"/>
      <c r="D13" s="171"/>
      <c r="E13" s="171"/>
    </row>
    <row r="14" spans="1:5" hidden="1"/>
    <row r="15" spans="1:5" s="173" customFormat="1" hidden="1">
      <c r="A15" s="368" t="s">
        <v>350</v>
      </c>
      <c r="B15" s="368"/>
      <c r="C15" s="369" t="s">
        <v>351</v>
      </c>
      <c r="D15" s="369"/>
      <c r="E15" s="172" t="s">
        <v>352</v>
      </c>
    </row>
    <row r="16" spans="1:5" hidden="1">
      <c r="C16" s="365" t="s">
        <v>353</v>
      </c>
      <c r="D16" s="365"/>
    </row>
    <row r="17" spans="1:6" hidden="1"/>
    <row r="18" spans="1:6" hidden="1"/>
    <row r="19" spans="1:6" hidden="1"/>
    <row r="20" spans="1:6" hidden="1"/>
    <row r="21" spans="1:6" hidden="1"/>
    <row r="22" spans="1:6" hidden="1"/>
    <row r="23" spans="1:6" ht="15.75" hidden="1">
      <c r="A23" s="366" t="s">
        <v>337</v>
      </c>
      <c r="B23" s="366"/>
      <c r="C23" s="366"/>
      <c r="D23" s="366"/>
      <c r="E23" s="366"/>
    </row>
    <row r="24" spans="1:6" ht="15.75" hidden="1">
      <c r="A24" s="366" t="s">
        <v>354</v>
      </c>
      <c r="B24" s="366"/>
      <c r="C24" s="366"/>
      <c r="D24" s="366"/>
      <c r="E24" s="366"/>
    </row>
    <row r="25" spans="1:6" ht="15.75" hidden="1">
      <c r="A25" s="366"/>
      <c r="B25" s="366"/>
      <c r="C25" s="366"/>
      <c r="D25" s="366"/>
      <c r="E25" s="366"/>
    </row>
    <row r="26" spans="1:6" ht="15.75" hidden="1" thickBot="1"/>
    <row r="27" spans="1:6" ht="38.25" hidden="1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>
      <c r="A28" s="160">
        <v>1</v>
      </c>
      <c r="B28" s="161" t="s">
        <v>342</v>
      </c>
      <c r="C28" s="162"/>
      <c r="D28" s="162"/>
      <c r="E28" s="163"/>
    </row>
    <row r="29" spans="1:6" hidden="1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>
      <c r="A33" s="170"/>
      <c r="B33" s="170"/>
      <c r="C33" s="170"/>
      <c r="D33" s="170"/>
      <c r="E33" s="170"/>
    </row>
    <row r="34" spans="1:5" hidden="1">
      <c r="A34" s="367" t="s">
        <v>349</v>
      </c>
      <c r="B34" s="367"/>
      <c r="C34" s="367"/>
      <c r="D34" s="367"/>
      <c r="E34" s="367"/>
    </row>
    <row r="35" spans="1:5" hidden="1">
      <c r="A35" s="171"/>
      <c r="B35" s="171"/>
      <c r="C35" s="171"/>
      <c r="D35" s="171"/>
      <c r="E35" s="171"/>
    </row>
    <row r="36" spans="1:5" hidden="1"/>
    <row r="37" spans="1:5" ht="15.75" hidden="1">
      <c r="A37" s="368" t="s">
        <v>350</v>
      </c>
      <c r="B37" s="368"/>
      <c r="C37" s="369" t="s">
        <v>351</v>
      </c>
      <c r="D37" s="369"/>
      <c r="E37" s="172" t="s">
        <v>355</v>
      </c>
    </row>
    <row r="38" spans="1:5" hidden="1">
      <c r="C38" s="365" t="s">
        <v>353</v>
      </c>
      <c r="D38" s="365"/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9" spans="1:5" ht="15.75">
      <c r="A49" s="366" t="s">
        <v>337</v>
      </c>
      <c r="B49" s="366"/>
      <c r="C49" s="366"/>
      <c r="D49" s="366"/>
      <c r="E49" s="366"/>
    </row>
    <row r="50" spans="1:5" ht="15.75">
      <c r="A50" s="366" t="s">
        <v>354</v>
      </c>
      <c r="B50" s="366"/>
      <c r="C50" s="366"/>
      <c r="D50" s="366"/>
      <c r="E50" s="366"/>
    </row>
    <row r="51" spans="1:5" ht="15.75">
      <c r="A51" s="366"/>
      <c r="B51" s="366"/>
      <c r="C51" s="366"/>
      <c r="D51" s="366"/>
      <c r="E51" s="366"/>
    </row>
    <row r="52" spans="1:5" ht="15.75" thickBot="1"/>
    <row r="53" spans="1:5" ht="38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>
      <c r="A54" s="160">
        <v>1</v>
      </c>
      <c r="B54" s="161" t="s">
        <v>342</v>
      </c>
      <c r="C54" s="162"/>
      <c r="D54" s="162"/>
      <c r="E54" s="163"/>
    </row>
    <row r="55" spans="1: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>
      <c r="A59" s="170"/>
      <c r="B59" s="170"/>
      <c r="C59" s="170"/>
      <c r="D59" s="170"/>
      <c r="E59" s="170"/>
    </row>
    <row r="60" spans="1:5">
      <c r="A60" s="367" t="s">
        <v>349</v>
      </c>
      <c r="B60" s="367"/>
      <c r="C60" s="367"/>
      <c r="D60" s="367"/>
      <c r="E60" s="367"/>
    </row>
    <row r="61" spans="1:5">
      <c r="A61" s="171"/>
      <c r="B61" s="171"/>
      <c r="C61" s="171"/>
      <c r="D61" s="171"/>
      <c r="E61" s="171"/>
    </row>
    <row r="63" spans="1:5" ht="15.75">
      <c r="A63" s="368"/>
      <c r="B63" s="368"/>
      <c r="C63" s="369"/>
      <c r="D63" s="369"/>
      <c r="E63" s="172"/>
    </row>
    <row r="64" spans="1:5">
      <c r="C64" s="365"/>
      <c r="D64" s="365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9" sqref="C9"/>
    </sheetView>
  </sheetViews>
  <sheetFormatPr defaultRowHeight="1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>
      <c r="A1" s="207"/>
      <c r="B1" s="207"/>
      <c r="C1" s="207"/>
      <c r="D1" s="207"/>
    </row>
    <row r="2" spans="1:8" ht="42" customHeight="1">
      <c r="A2" s="208"/>
      <c r="B2" s="208"/>
      <c r="C2" s="324" t="s">
        <v>457</v>
      </c>
      <c r="D2" s="324"/>
      <c r="E2" s="324"/>
    </row>
    <row r="3" spans="1:8" ht="18.75">
      <c r="A3" s="293"/>
      <c r="B3" s="293"/>
      <c r="C3" s="293"/>
      <c r="D3" s="293"/>
      <c r="E3" s="294"/>
    </row>
    <row r="4" spans="1:8" ht="72.75" customHeight="1">
      <c r="A4" s="324" t="s">
        <v>458</v>
      </c>
      <c r="B4" s="324"/>
      <c r="C4" s="324"/>
      <c r="D4" s="324"/>
      <c r="E4" s="324"/>
      <c r="F4" s="182"/>
    </row>
    <row r="5" spans="1:8" ht="18.75">
      <c r="A5" s="209"/>
      <c r="B5" s="209"/>
      <c r="C5" s="209"/>
      <c r="D5" s="209"/>
      <c r="E5" s="209"/>
      <c r="F5" s="183"/>
      <c r="G5" s="183"/>
      <c r="H5" s="183"/>
    </row>
    <row r="6" spans="1:8" ht="15.75">
      <c r="A6" s="315" t="s">
        <v>160</v>
      </c>
      <c r="B6" s="315" t="s">
        <v>234</v>
      </c>
      <c r="C6" s="370" t="s">
        <v>405</v>
      </c>
      <c r="D6" s="370"/>
      <c r="E6" s="370"/>
    </row>
    <row r="7" spans="1:8" ht="63">
      <c r="A7" s="317"/>
      <c r="B7" s="317"/>
      <c r="C7" s="185" t="s">
        <v>235</v>
      </c>
      <c r="D7" s="185" t="s">
        <v>221</v>
      </c>
      <c r="E7" s="292" t="s">
        <v>222</v>
      </c>
    </row>
    <row r="8" spans="1:8" s="77" customFormat="1" ht="15.7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>
      <c r="A9" s="185" t="s">
        <v>214</v>
      </c>
      <c r="B9" s="5" t="s">
        <v>236</v>
      </c>
      <c r="C9" s="188">
        <v>0</v>
      </c>
      <c r="D9" s="188">
        <v>0</v>
      </c>
      <c r="E9" s="188">
        <f t="shared" ref="E9:E14" si="0">+C9-D9</f>
        <v>0</v>
      </c>
    </row>
    <row r="10" spans="1:8" ht="31.5">
      <c r="A10" s="185" t="s">
        <v>51</v>
      </c>
      <c r="B10" s="78" t="s">
        <v>131</v>
      </c>
      <c r="C10" s="188">
        <v>0</v>
      </c>
      <c r="D10" s="188">
        <v>0</v>
      </c>
      <c r="E10" s="188">
        <f t="shared" si="0"/>
        <v>0</v>
      </c>
    </row>
    <row r="11" spans="1:8" ht="15.75">
      <c r="A11" s="185" t="s">
        <v>73</v>
      </c>
      <c r="B11" s="78" t="s">
        <v>132</v>
      </c>
      <c r="C11" s="188">
        <v>0</v>
      </c>
      <c r="D11" s="188">
        <v>0</v>
      </c>
      <c r="E11" s="188">
        <f t="shared" si="0"/>
        <v>0</v>
      </c>
    </row>
    <row r="12" spans="1:8" ht="15.75">
      <c r="A12" s="185">
        <v>4</v>
      </c>
      <c r="B12" s="210" t="s">
        <v>133</v>
      </c>
      <c r="C12" s="188">
        <v>0</v>
      </c>
      <c r="D12" s="188">
        <v>0</v>
      </c>
      <c r="E12" s="188">
        <f t="shared" si="0"/>
        <v>0</v>
      </c>
    </row>
    <row r="13" spans="1:8" ht="15.75">
      <c r="A13" s="185" t="s">
        <v>112</v>
      </c>
      <c r="B13" s="210" t="s">
        <v>237</v>
      </c>
      <c r="C13" s="188">
        <v>0</v>
      </c>
      <c r="D13" s="188">
        <v>0</v>
      </c>
      <c r="E13" s="188">
        <f t="shared" si="0"/>
        <v>0</v>
      </c>
    </row>
    <row r="14" spans="1:8" ht="15.75">
      <c r="A14" s="185" t="s">
        <v>229</v>
      </c>
      <c r="B14" s="210" t="s">
        <v>406</v>
      </c>
      <c r="C14" s="188">
        <v>0</v>
      </c>
      <c r="D14" s="188">
        <v>0</v>
      </c>
      <c r="E14" s="188">
        <f t="shared" si="0"/>
        <v>0</v>
      </c>
    </row>
    <row r="15" spans="1:8" ht="15.75">
      <c r="A15" s="185" t="s">
        <v>120</v>
      </c>
      <c r="B15" s="5" t="s">
        <v>129</v>
      </c>
      <c r="C15" s="188">
        <v>0</v>
      </c>
      <c r="D15" s="188">
        <v>0</v>
      </c>
      <c r="E15" s="188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305" t="s">
        <v>144</v>
      </c>
      <c r="B1" s="306"/>
      <c r="C1" s="306"/>
      <c r="D1" s="306"/>
      <c r="E1" s="306"/>
      <c r="F1" s="306"/>
      <c r="G1" s="306"/>
      <c r="H1" s="306"/>
      <c r="I1" s="27"/>
      <c r="J1" s="27"/>
      <c r="K1" s="27"/>
      <c r="L1" s="27"/>
      <c r="M1" s="28"/>
    </row>
    <row r="2" spans="1:23">
      <c r="A2" s="307"/>
      <c r="B2" s="308"/>
      <c r="C2" s="308"/>
      <c r="D2" s="308"/>
      <c r="E2" s="308"/>
      <c r="F2" s="308"/>
      <c r="G2" s="308"/>
      <c r="H2" s="308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>
      <c r="J25" s="54"/>
      <c r="K25" s="54"/>
    </row>
    <row r="27" spans="1:23">
      <c r="C27" s="55"/>
      <c r="D27" s="55"/>
      <c r="E27" s="55"/>
      <c r="F27" s="55"/>
      <c r="G27" s="55"/>
      <c r="H27" s="55"/>
      <c r="I27" s="55"/>
    </row>
    <row r="28" spans="1:23">
      <c r="A28" s="55"/>
      <c r="B28" s="55"/>
      <c r="C28" s="55"/>
      <c r="D28" s="55"/>
      <c r="E28" s="55"/>
      <c r="F28" s="55"/>
      <c r="G28" s="55"/>
      <c r="H28" s="55"/>
      <c r="I28" s="55"/>
    </row>
    <row r="29" spans="1:23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>
      <c r="J32" s="55"/>
    </row>
    <row r="33" spans="1:10">
      <c r="J33" s="55"/>
    </row>
    <row r="34" spans="1:10">
      <c r="J34" s="55"/>
    </row>
    <row r="35" spans="1:10">
      <c r="J35" s="55"/>
    </row>
    <row r="36" spans="1:10">
      <c r="J36" s="55"/>
    </row>
    <row r="37" spans="1:10">
      <c r="J37" s="55"/>
    </row>
    <row r="38" spans="1:10">
      <c r="J38" s="55"/>
    </row>
    <row r="39" spans="1:10">
      <c r="J39" s="55"/>
    </row>
    <row r="40" spans="1:10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B14" sqref="B14"/>
    </sheetView>
  </sheetViews>
  <sheetFormatPr defaultRowHeight="15"/>
  <cols>
    <col min="1" max="1" width="5.85546875" customWidth="1"/>
    <col min="2" max="2" width="29.42578125" customWidth="1"/>
    <col min="3" max="3" width="29" customWidth="1"/>
  </cols>
  <sheetData>
    <row r="1" spans="1:3">
      <c r="A1" s="311" t="s">
        <v>177</v>
      </c>
      <c r="B1" s="311"/>
      <c r="C1" s="311"/>
    </row>
    <row r="2" spans="1:3" ht="30">
      <c r="A2" s="56" t="s">
        <v>160</v>
      </c>
      <c r="B2" s="57" t="s">
        <v>161</v>
      </c>
      <c r="C2" s="57" t="s">
        <v>162</v>
      </c>
    </row>
    <row r="3" spans="1:3" ht="15" customHeight="1">
      <c r="A3" s="58">
        <v>1</v>
      </c>
      <c r="B3" s="58" t="s">
        <v>163</v>
      </c>
      <c r="C3" s="62">
        <f>C4+C8+C9+C10</f>
        <v>16.209000000000003</v>
      </c>
    </row>
    <row r="4" spans="1:3" ht="18" customHeight="1">
      <c r="A4" s="60" t="s">
        <v>6</v>
      </c>
      <c r="B4" s="60" t="s">
        <v>164</v>
      </c>
      <c r="C4" s="61">
        <f>C5+C6+C7</f>
        <v>12.205</v>
      </c>
    </row>
    <row r="5" spans="1:3">
      <c r="A5" s="60" t="s">
        <v>165</v>
      </c>
      <c r="B5" s="60" t="s">
        <v>166</v>
      </c>
      <c r="C5" s="2">
        <v>12.205</v>
      </c>
    </row>
    <row r="6" spans="1:3">
      <c r="A6" s="60" t="s">
        <v>167</v>
      </c>
      <c r="B6" s="60" t="s">
        <v>168</v>
      </c>
      <c r="C6" s="61">
        <v>0</v>
      </c>
    </row>
    <row r="7" spans="1:3" ht="30">
      <c r="A7" s="60" t="s">
        <v>169</v>
      </c>
      <c r="B7" s="60" t="s">
        <v>170</v>
      </c>
      <c r="C7" s="61">
        <v>0</v>
      </c>
    </row>
    <row r="8" spans="1:3">
      <c r="A8" s="60" t="s">
        <v>8</v>
      </c>
      <c r="B8" s="60" t="s">
        <v>171</v>
      </c>
      <c r="C8" s="2">
        <v>0.874</v>
      </c>
    </row>
    <row r="9" spans="1:3">
      <c r="A9" s="60" t="s">
        <v>27</v>
      </c>
      <c r="B9" s="60" t="s">
        <v>172</v>
      </c>
      <c r="C9" s="2">
        <v>3.0939999999999999</v>
      </c>
    </row>
    <row r="10" spans="1:3">
      <c r="A10" s="60" t="s">
        <v>29</v>
      </c>
      <c r="B10" s="60" t="s">
        <v>173</v>
      </c>
      <c r="C10" s="2">
        <v>3.5999999999999997E-2</v>
      </c>
    </row>
    <row r="11" spans="1:3">
      <c r="A11" s="59"/>
      <c r="B11" s="59" t="s">
        <v>174</v>
      </c>
      <c r="C11" s="63">
        <f>C3</f>
        <v>16.209000000000003</v>
      </c>
    </row>
    <row r="12" spans="1:3">
      <c r="A12" s="59">
        <v>2</v>
      </c>
      <c r="B12" s="59" t="s">
        <v>175</v>
      </c>
      <c r="C12" s="59">
        <f>C13+C17+C18+C19</f>
        <v>29.202000000000002</v>
      </c>
    </row>
    <row r="13" spans="1:3">
      <c r="A13" s="60" t="s">
        <v>6</v>
      </c>
      <c r="B13" s="60" t="s">
        <v>164</v>
      </c>
      <c r="C13" s="2">
        <f>C14+C15+C16</f>
        <v>24.509</v>
      </c>
    </row>
    <row r="14" spans="1:3">
      <c r="A14" s="60" t="s">
        <v>165</v>
      </c>
      <c r="B14" s="60" t="s">
        <v>166</v>
      </c>
      <c r="C14" s="2">
        <v>20.285</v>
      </c>
    </row>
    <row r="15" spans="1:3">
      <c r="A15" s="60" t="s">
        <v>167</v>
      </c>
      <c r="B15" s="60" t="s">
        <v>168</v>
      </c>
      <c r="C15" s="2">
        <v>0.98899999999999999</v>
      </c>
    </row>
    <row r="16" spans="1:3" ht="30">
      <c r="A16" s="60" t="s">
        <v>169</v>
      </c>
      <c r="B16" s="60" t="s">
        <v>170</v>
      </c>
      <c r="C16" s="2">
        <v>3.2349999999999999</v>
      </c>
    </row>
    <row r="17" spans="1:4">
      <c r="A17" s="60" t="s">
        <v>8</v>
      </c>
      <c r="B17" s="60" t="s">
        <v>171</v>
      </c>
      <c r="C17" s="2">
        <v>0.56599999999999995</v>
      </c>
    </row>
    <row r="18" spans="1:4">
      <c r="A18" s="60" t="s">
        <v>27</v>
      </c>
      <c r="B18" s="60" t="s">
        <v>172</v>
      </c>
      <c r="C18" s="2">
        <v>3.8029999999999999</v>
      </c>
    </row>
    <row r="19" spans="1:4">
      <c r="A19" s="60" t="s">
        <v>29</v>
      </c>
      <c r="B19" s="60" t="s">
        <v>173</v>
      </c>
      <c r="C19" s="2">
        <v>0.32400000000000001</v>
      </c>
    </row>
    <row r="20" spans="1:4">
      <c r="A20" s="64"/>
      <c r="B20" s="64" t="s">
        <v>174</v>
      </c>
      <c r="C20" s="59">
        <f>C12</f>
        <v>29.202000000000002</v>
      </c>
    </row>
    <row r="21" spans="1:4" ht="30" customHeight="1">
      <c r="A21" s="309" t="s">
        <v>176</v>
      </c>
      <c r="B21" s="310"/>
      <c r="C21" s="61">
        <f>C29</f>
        <v>45.410999999999994</v>
      </c>
    </row>
    <row r="22" spans="1:4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>
      <c r="A23" s="60" t="s">
        <v>165</v>
      </c>
      <c r="B23" s="60" t="s">
        <v>166</v>
      </c>
      <c r="C23" s="2">
        <f t="shared" si="0"/>
        <v>32.49</v>
      </c>
    </row>
    <row r="24" spans="1:4">
      <c r="A24" s="60" t="s">
        <v>167</v>
      </c>
      <c r="B24" s="60" t="s">
        <v>168</v>
      </c>
      <c r="C24" s="61">
        <f t="shared" si="0"/>
        <v>0.98899999999999999</v>
      </c>
    </row>
    <row r="25" spans="1:4" ht="30">
      <c r="A25" s="60" t="s">
        <v>169</v>
      </c>
      <c r="B25" s="60" t="s">
        <v>170</v>
      </c>
      <c r="C25" s="61">
        <f t="shared" si="0"/>
        <v>3.2349999999999999</v>
      </c>
    </row>
    <row r="26" spans="1:4">
      <c r="A26" s="60" t="s">
        <v>8</v>
      </c>
      <c r="B26" s="60" t="s">
        <v>171</v>
      </c>
      <c r="C26" s="2">
        <f t="shared" si="0"/>
        <v>1.44</v>
      </c>
    </row>
    <row r="27" spans="1:4">
      <c r="A27" s="60" t="s">
        <v>27</v>
      </c>
      <c r="B27" s="60" t="s">
        <v>172</v>
      </c>
      <c r="C27" s="2">
        <f t="shared" si="0"/>
        <v>6.8970000000000002</v>
      </c>
    </row>
    <row r="28" spans="1:4">
      <c r="A28" s="60" t="s">
        <v>29</v>
      </c>
      <c r="B28" s="60" t="s">
        <v>173</v>
      </c>
      <c r="C28" s="2">
        <f t="shared" si="0"/>
        <v>0.36</v>
      </c>
    </row>
    <row r="29" spans="1:4">
      <c r="A29" s="60"/>
      <c r="B29" s="64" t="s">
        <v>174</v>
      </c>
      <c r="C29" s="63">
        <f>C22+C26+C27+C28</f>
        <v>45.410999999999994</v>
      </c>
      <c r="D29" s="25"/>
    </row>
    <row r="30" spans="1:4" hidden="1">
      <c r="A30" s="2"/>
      <c r="B30" s="2"/>
      <c r="C30" s="2"/>
    </row>
    <row r="31" spans="1:4" hidden="1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F12" sqref="F12"/>
    </sheetView>
  </sheetViews>
  <sheetFormatPr defaultColWidth="39.85546875" defaultRowHeight="15.75" outlineLevelRow="1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>
      <c r="C1" s="312" t="s">
        <v>451</v>
      </c>
      <c r="D1" s="312"/>
      <c r="E1" s="312"/>
    </row>
    <row r="2" spans="1:8" ht="30" customHeight="1">
      <c r="A2" s="181"/>
      <c r="C2" s="181"/>
      <c r="D2" s="181"/>
      <c r="E2" s="181"/>
    </row>
    <row r="3" spans="1:8" ht="20.25" customHeight="1">
      <c r="A3" s="313" t="s">
        <v>357</v>
      </c>
      <c r="B3" s="313"/>
      <c r="C3" s="313"/>
      <c r="D3" s="313"/>
      <c r="E3" s="313"/>
      <c r="F3" s="182"/>
    </row>
    <row r="4" spans="1:8" ht="56.25" customHeight="1">
      <c r="A4" s="314" t="s">
        <v>452</v>
      </c>
      <c r="B4" s="314"/>
      <c r="C4" s="314"/>
      <c r="D4" s="314"/>
      <c r="E4" s="314"/>
      <c r="F4" s="183"/>
      <c r="G4" s="183"/>
      <c r="H4" s="183"/>
    </row>
    <row r="5" spans="1:8" ht="18.75">
      <c r="C5" s="184"/>
    </row>
    <row r="6" spans="1:8" ht="15.6" customHeight="1">
      <c r="A6" s="315" t="s">
        <v>160</v>
      </c>
      <c r="B6" s="315" t="s">
        <v>239</v>
      </c>
      <c r="C6" s="315" t="s">
        <v>240</v>
      </c>
      <c r="D6" s="318" t="s">
        <v>441</v>
      </c>
      <c r="E6" s="319"/>
    </row>
    <row r="7" spans="1:8" ht="18.600000000000001" customHeight="1">
      <c r="A7" s="316"/>
      <c r="B7" s="316"/>
      <c r="C7" s="316"/>
      <c r="D7" s="315" t="s">
        <v>359</v>
      </c>
      <c r="E7" s="315" t="s">
        <v>360</v>
      </c>
    </row>
    <row r="8" spans="1:8" ht="18.600000000000001" customHeight="1">
      <c r="A8" s="317"/>
      <c r="B8" s="317"/>
      <c r="C8" s="317"/>
      <c r="D8" s="317"/>
      <c r="E8" s="317"/>
    </row>
    <row r="9" spans="1:8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>
      <c r="A10" s="185">
        <v>1</v>
      </c>
      <c r="B10" s="186" t="s">
        <v>361</v>
      </c>
      <c r="C10" s="185" t="s">
        <v>248</v>
      </c>
      <c r="D10" s="188">
        <v>5.88</v>
      </c>
      <c r="E10" s="188">
        <f t="shared" ref="E10:E15" si="0">D10</f>
        <v>5.88</v>
      </c>
    </row>
    <row r="11" spans="1:8" ht="47.25">
      <c r="A11" s="185">
        <v>2</v>
      </c>
      <c r="B11" s="186" t="s">
        <v>362</v>
      </c>
      <c r="C11" s="185" t="s">
        <v>363</v>
      </c>
      <c r="D11" s="188">
        <v>5</v>
      </c>
      <c r="E11" s="188">
        <v>5</v>
      </c>
    </row>
    <row r="12" spans="1:8" ht="31.5">
      <c r="A12" s="185">
        <v>3</v>
      </c>
      <c r="B12" s="186" t="s">
        <v>364</v>
      </c>
      <c r="C12" s="185" t="s">
        <v>363</v>
      </c>
      <c r="D12" s="188">
        <v>0</v>
      </c>
      <c r="E12" s="188">
        <f t="shared" si="0"/>
        <v>0</v>
      </c>
    </row>
    <row r="13" spans="1:8" ht="31.5">
      <c r="A13" s="185">
        <v>4</v>
      </c>
      <c r="B13" s="186" t="s">
        <v>442</v>
      </c>
      <c r="C13" s="185" t="s">
        <v>363</v>
      </c>
      <c r="D13" s="188">
        <v>0</v>
      </c>
      <c r="E13" s="188">
        <f t="shared" si="0"/>
        <v>0</v>
      </c>
    </row>
    <row r="14" spans="1:8" ht="33" customHeight="1">
      <c r="A14" s="185">
        <v>5</v>
      </c>
      <c r="B14" s="186" t="s">
        <v>365</v>
      </c>
      <c r="C14" s="185" t="s">
        <v>366</v>
      </c>
      <c r="D14" s="188">
        <v>0.8</v>
      </c>
      <c r="E14" s="188">
        <f t="shared" si="0"/>
        <v>0.8</v>
      </c>
    </row>
    <row r="15" spans="1:8" ht="22.5" customHeight="1">
      <c r="A15" s="185">
        <v>6</v>
      </c>
      <c r="B15" s="186" t="s">
        <v>367</v>
      </c>
      <c r="C15" s="185" t="s">
        <v>366</v>
      </c>
      <c r="D15" s="17">
        <v>0.11</v>
      </c>
      <c r="E15" s="17">
        <f t="shared" si="0"/>
        <v>0.11</v>
      </c>
    </row>
    <row r="16" spans="1:8">
      <c r="A16" s="185">
        <v>7</v>
      </c>
      <c r="B16" s="186" t="s">
        <v>368</v>
      </c>
      <c r="C16" s="185" t="s">
        <v>369</v>
      </c>
      <c r="D16" s="188">
        <v>41.66</v>
      </c>
      <c r="E16" s="188">
        <v>41.66</v>
      </c>
    </row>
    <row r="17" spans="1:5" ht="31.5">
      <c r="A17" s="185">
        <v>8</v>
      </c>
      <c r="B17" s="186" t="s">
        <v>370</v>
      </c>
      <c r="C17" s="185" t="s">
        <v>369</v>
      </c>
      <c r="D17" s="188">
        <v>10.59</v>
      </c>
      <c r="E17" s="188">
        <f>D17</f>
        <v>10.59</v>
      </c>
    </row>
    <row r="18" spans="1:5" ht="31.5">
      <c r="A18" s="185">
        <v>9</v>
      </c>
      <c r="B18" s="187" t="s">
        <v>371</v>
      </c>
      <c r="C18" s="185" t="s">
        <v>369</v>
      </c>
      <c r="D18" s="188">
        <v>34.26</v>
      </c>
      <c r="E18" s="188">
        <f>D18</f>
        <v>34.26</v>
      </c>
    </row>
    <row r="19" spans="1:5">
      <c r="A19" s="185" t="s">
        <v>191</v>
      </c>
      <c r="B19" s="187" t="s">
        <v>372</v>
      </c>
      <c r="C19" s="185" t="s">
        <v>369</v>
      </c>
      <c r="D19" s="188">
        <v>2.8</v>
      </c>
      <c r="E19" s="188">
        <f t="shared" ref="E19:E26" si="1">D19</f>
        <v>2.8</v>
      </c>
    </row>
    <row r="20" spans="1:5">
      <c r="A20" s="188" t="s">
        <v>373</v>
      </c>
      <c r="B20" s="187" t="s">
        <v>374</v>
      </c>
      <c r="C20" s="185" t="s">
        <v>369</v>
      </c>
      <c r="D20" s="374">
        <v>0</v>
      </c>
      <c r="E20" s="188">
        <f t="shared" si="1"/>
        <v>0</v>
      </c>
    </row>
    <row r="21" spans="1:5">
      <c r="A21" s="185" t="s">
        <v>192</v>
      </c>
      <c r="B21" s="187" t="s">
        <v>375</v>
      </c>
      <c r="C21" s="185" t="s">
        <v>369</v>
      </c>
      <c r="D21" s="188">
        <v>4.0999999999999996</v>
      </c>
      <c r="E21" s="188">
        <f t="shared" si="1"/>
        <v>4.0999999999999996</v>
      </c>
    </row>
    <row r="22" spans="1:5">
      <c r="A22" s="185" t="s">
        <v>193</v>
      </c>
      <c r="B22" s="187" t="s">
        <v>376</v>
      </c>
      <c r="C22" s="185" t="s">
        <v>369</v>
      </c>
      <c r="D22" s="188">
        <v>26.76</v>
      </c>
      <c r="E22" s="188">
        <f t="shared" si="1"/>
        <v>26.76</v>
      </c>
    </row>
    <row r="23" spans="1:5">
      <c r="A23" s="185" t="s">
        <v>377</v>
      </c>
      <c r="B23" s="187" t="s">
        <v>374</v>
      </c>
      <c r="C23" s="185" t="s">
        <v>369</v>
      </c>
      <c r="D23" s="374">
        <v>0</v>
      </c>
      <c r="E23" s="188">
        <f t="shared" si="1"/>
        <v>0</v>
      </c>
    </row>
    <row r="24" spans="1:5">
      <c r="A24" s="185" t="s">
        <v>194</v>
      </c>
      <c r="B24" s="187" t="s">
        <v>378</v>
      </c>
      <c r="C24" s="185" t="s">
        <v>369</v>
      </c>
      <c r="D24" s="374">
        <v>0.6</v>
      </c>
      <c r="E24" s="188">
        <f t="shared" si="1"/>
        <v>0.6</v>
      </c>
    </row>
    <row r="25" spans="1:5">
      <c r="A25" s="185" t="s">
        <v>379</v>
      </c>
      <c r="B25" s="187" t="s">
        <v>374</v>
      </c>
      <c r="C25" s="185" t="s">
        <v>369</v>
      </c>
      <c r="D25" s="374">
        <v>0</v>
      </c>
      <c r="E25" s="188">
        <f t="shared" si="1"/>
        <v>0</v>
      </c>
    </row>
    <row r="26" spans="1:5" ht="31.5">
      <c r="A26" s="185">
        <v>10</v>
      </c>
      <c r="B26" s="187" t="s">
        <v>443</v>
      </c>
      <c r="C26" s="185" t="s">
        <v>369</v>
      </c>
      <c r="D26" s="374">
        <v>0</v>
      </c>
      <c r="E26" s="188">
        <f t="shared" si="1"/>
        <v>0</v>
      </c>
    </row>
    <row r="27" spans="1:5">
      <c r="A27" s="185">
        <v>11</v>
      </c>
      <c r="B27" s="189" t="s">
        <v>380</v>
      </c>
      <c r="C27" s="190" t="s">
        <v>381</v>
      </c>
      <c r="D27" s="6">
        <v>22.88</v>
      </c>
      <c r="E27" s="6">
        <v>22.88</v>
      </c>
    </row>
    <row r="28" spans="1:5" ht="63">
      <c r="A28" s="185">
        <v>12</v>
      </c>
      <c r="B28" s="189" t="s">
        <v>382</v>
      </c>
      <c r="C28" s="190" t="s">
        <v>383</v>
      </c>
      <c r="D28" s="374"/>
      <c r="E28" s="188"/>
    </row>
    <row r="29" spans="1:5" ht="15.6" customHeight="1">
      <c r="A29" s="185" t="s">
        <v>444</v>
      </c>
      <c r="B29" s="189" t="s">
        <v>384</v>
      </c>
      <c r="C29" s="190" t="s">
        <v>383</v>
      </c>
      <c r="D29" s="374">
        <v>0</v>
      </c>
      <c r="E29" s="188">
        <v>0</v>
      </c>
    </row>
    <row r="30" spans="1:5" ht="15.75" customHeight="1">
      <c r="A30" s="185" t="s">
        <v>445</v>
      </c>
      <c r="B30" s="189" t="s">
        <v>385</v>
      </c>
      <c r="C30" s="190" t="s">
        <v>383</v>
      </c>
      <c r="D30" s="374">
        <v>0</v>
      </c>
      <c r="E30" s="188">
        <v>0</v>
      </c>
    </row>
    <row r="31" spans="1:5" ht="31.5">
      <c r="A31" s="185">
        <v>13</v>
      </c>
      <c r="B31" s="189" t="s">
        <v>446</v>
      </c>
      <c r="C31" s="189" t="s">
        <v>386</v>
      </c>
      <c r="D31" s="188">
        <v>0</v>
      </c>
      <c r="E31" s="188">
        <v>0</v>
      </c>
    </row>
    <row r="32" spans="1:5">
      <c r="A32" s="192">
        <v>14</v>
      </c>
      <c r="B32" s="193" t="s">
        <v>250</v>
      </c>
      <c r="C32" s="192" t="s">
        <v>242</v>
      </c>
      <c r="D32" s="374">
        <v>105.6</v>
      </c>
      <c r="E32" s="374">
        <v>105.6</v>
      </c>
    </row>
    <row r="33" spans="1:5" ht="31.5">
      <c r="A33" s="185">
        <v>15</v>
      </c>
      <c r="B33" s="187" t="s">
        <v>387</v>
      </c>
      <c r="C33" s="187"/>
      <c r="D33" s="188"/>
      <c r="E33" s="188"/>
    </row>
    <row r="34" spans="1:5">
      <c r="A34" s="185" t="s">
        <v>447</v>
      </c>
      <c r="B34" s="187" t="s">
        <v>388</v>
      </c>
      <c r="C34" s="185" t="s">
        <v>242</v>
      </c>
      <c r="D34" s="188">
        <v>107.3</v>
      </c>
      <c r="E34" s="188">
        <f>D34</f>
        <v>107.3</v>
      </c>
    </row>
    <row r="35" spans="1:5" hidden="1" outlineLevel="1">
      <c r="A35" s="185" t="s">
        <v>389</v>
      </c>
      <c r="B35" s="187" t="s">
        <v>390</v>
      </c>
      <c r="C35" s="185" t="s">
        <v>242</v>
      </c>
      <c r="D35" s="188">
        <v>0</v>
      </c>
      <c r="E35" s="188">
        <f>D35</f>
        <v>0</v>
      </c>
    </row>
    <row r="36" spans="1:5" hidden="1" outlineLevel="1">
      <c r="A36" s="185" t="s">
        <v>391</v>
      </c>
      <c r="B36" s="187" t="s">
        <v>392</v>
      </c>
      <c r="C36" s="185" t="s">
        <v>242</v>
      </c>
      <c r="D36" s="188">
        <v>0</v>
      </c>
      <c r="E36" s="188">
        <f>D36</f>
        <v>0</v>
      </c>
    </row>
    <row r="37" spans="1:5" collapsed="1">
      <c r="A37" s="185" t="s">
        <v>448</v>
      </c>
      <c r="B37" s="187" t="s">
        <v>393</v>
      </c>
      <c r="C37" s="185" t="s">
        <v>242</v>
      </c>
      <c r="D37" s="188">
        <v>103</v>
      </c>
      <c r="E37" s="188">
        <f>D37</f>
        <v>103</v>
      </c>
    </row>
    <row r="38" spans="1:5" hidden="1" outlineLevel="1">
      <c r="A38" s="185" t="s">
        <v>394</v>
      </c>
      <c r="B38" s="187" t="s">
        <v>395</v>
      </c>
      <c r="C38" s="185" t="s">
        <v>242</v>
      </c>
      <c r="D38" s="194">
        <v>0</v>
      </c>
      <c r="E38" s="194">
        <f>D38</f>
        <v>0</v>
      </c>
    </row>
    <row r="39" spans="1:5" collapsed="1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opLeftCell="A2" workbookViewId="0">
      <selection activeCell="A5" sqref="A5:E5"/>
    </sheetView>
  </sheetViews>
  <sheetFormatPr defaultRowHeight="15.75"/>
  <cols>
    <col min="1" max="1" width="10.42578125" style="195" customWidth="1"/>
    <col min="2" max="2" width="37" style="195" customWidth="1"/>
    <col min="3" max="3" width="14.42578125" style="196" customWidth="1"/>
    <col min="4" max="4" width="12" style="196" customWidth="1"/>
    <col min="5" max="5" width="13.140625" style="195" customWidth="1"/>
    <col min="6" max="6" width="9.140625" style="195"/>
    <col min="7" max="7" width="22" style="195" customWidth="1"/>
    <col min="8" max="256" width="9.140625" style="195"/>
    <col min="257" max="257" width="10.42578125" style="195" customWidth="1"/>
    <col min="258" max="258" width="37" style="195" customWidth="1"/>
    <col min="259" max="259" width="14.42578125" style="195" customWidth="1"/>
    <col min="260" max="260" width="12" style="195" customWidth="1"/>
    <col min="261" max="261" width="13.140625" style="195" customWidth="1"/>
    <col min="262" max="262" width="9.140625" style="195"/>
    <col min="263" max="263" width="22" style="195" customWidth="1"/>
    <col min="264" max="512" width="9.140625" style="195"/>
    <col min="513" max="513" width="10.42578125" style="195" customWidth="1"/>
    <col min="514" max="514" width="37" style="195" customWidth="1"/>
    <col min="515" max="515" width="14.42578125" style="195" customWidth="1"/>
    <col min="516" max="516" width="12" style="195" customWidth="1"/>
    <col min="517" max="517" width="13.140625" style="195" customWidth="1"/>
    <col min="518" max="518" width="9.140625" style="195"/>
    <col min="519" max="519" width="22" style="195" customWidth="1"/>
    <col min="520" max="768" width="9.140625" style="195"/>
    <col min="769" max="769" width="10.42578125" style="195" customWidth="1"/>
    <col min="770" max="770" width="37" style="195" customWidth="1"/>
    <col min="771" max="771" width="14.42578125" style="195" customWidth="1"/>
    <col min="772" max="772" width="12" style="195" customWidth="1"/>
    <col min="773" max="773" width="13.140625" style="195" customWidth="1"/>
    <col min="774" max="774" width="9.140625" style="195"/>
    <col min="775" max="775" width="22" style="195" customWidth="1"/>
    <col min="776" max="1024" width="9.140625" style="195"/>
    <col min="1025" max="1025" width="10.42578125" style="195" customWidth="1"/>
    <col min="1026" max="1026" width="37" style="195" customWidth="1"/>
    <col min="1027" max="1027" width="14.42578125" style="195" customWidth="1"/>
    <col min="1028" max="1028" width="12" style="195" customWidth="1"/>
    <col min="1029" max="1029" width="13.140625" style="195" customWidth="1"/>
    <col min="1030" max="1030" width="9.140625" style="195"/>
    <col min="1031" max="1031" width="22" style="195" customWidth="1"/>
    <col min="1032" max="1280" width="9.140625" style="195"/>
    <col min="1281" max="1281" width="10.42578125" style="195" customWidth="1"/>
    <col min="1282" max="1282" width="37" style="195" customWidth="1"/>
    <col min="1283" max="1283" width="14.42578125" style="195" customWidth="1"/>
    <col min="1284" max="1284" width="12" style="195" customWidth="1"/>
    <col min="1285" max="1285" width="13.140625" style="195" customWidth="1"/>
    <col min="1286" max="1286" width="9.140625" style="195"/>
    <col min="1287" max="1287" width="22" style="195" customWidth="1"/>
    <col min="1288" max="1536" width="9.140625" style="195"/>
    <col min="1537" max="1537" width="10.42578125" style="195" customWidth="1"/>
    <col min="1538" max="1538" width="37" style="195" customWidth="1"/>
    <col min="1539" max="1539" width="14.42578125" style="195" customWidth="1"/>
    <col min="1540" max="1540" width="12" style="195" customWidth="1"/>
    <col min="1541" max="1541" width="13.140625" style="195" customWidth="1"/>
    <col min="1542" max="1542" width="9.140625" style="195"/>
    <col min="1543" max="1543" width="22" style="195" customWidth="1"/>
    <col min="1544" max="1792" width="9.140625" style="195"/>
    <col min="1793" max="1793" width="10.42578125" style="195" customWidth="1"/>
    <col min="1794" max="1794" width="37" style="195" customWidth="1"/>
    <col min="1795" max="1795" width="14.42578125" style="195" customWidth="1"/>
    <col min="1796" max="1796" width="12" style="195" customWidth="1"/>
    <col min="1797" max="1797" width="13.140625" style="195" customWidth="1"/>
    <col min="1798" max="1798" width="9.140625" style="195"/>
    <col min="1799" max="1799" width="22" style="195" customWidth="1"/>
    <col min="1800" max="2048" width="9.140625" style="195"/>
    <col min="2049" max="2049" width="10.42578125" style="195" customWidth="1"/>
    <col min="2050" max="2050" width="37" style="195" customWidth="1"/>
    <col min="2051" max="2051" width="14.42578125" style="195" customWidth="1"/>
    <col min="2052" max="2052" width="12" style="195" customWidth="1"/>
    <col min="2053" max="2053" width="13.140625" style="195" customWidth="1"/>
    <col min="2054" max="2054" width="9.140625" style="195"/>
    <col min="2055" max="2055" width="22" style="195" customWidth="1"/>
    <col min="2056" max="2304" width="9.140625" style="195"/>
    <col min="2305" max="2305" width="10.42578125" style="195" customWidth="1"/>
    <col min="2306" max="2306" width="37" style="195" customWidth="1"/>
    <col min="2307" max="2307" width="14.42578125" style="195" customWidth="1"/>
    <col min="2308" max="2308" width="12" style="195" customWidth="1"/>
    <col min="2309" max="2309" width="13.140625" style="195" customWidth="1"/>
    <col min="2310" max="2310" width="9.140625" style="195"/>
    <col min="2311" max="2311" width="22" style="195" customWidth="1"/>
    <col min="2312" max="2560" width="9.140625" style="195"/>
    <col min="2561" max="2561" width="10.42578125" style="195" customWidth="1"/>
    <col min="2562" max="2562" width="37" style="195" customWidth="1"/>
    <col min="2563" max="2563" width="14.42578125" style="195" customWidth="1"/>
    <col min="2564" max="2564" width="12" style="195" customWidth="1"/>
    <col min="2565" max="2565" width="13.140625" style="195" customWidth="1"/>
    <col min="2566" max="2566" width="9.140625" style="195"/>
    <col min="2567" max="2567" width="22" style="195" customWidth="1"/>
    <col min="2568" max="2816" width="9.140625" style="195"/>
    <col min="2817" max="2817" width="10.42578125" style="195" customWidth="1"/>
    <col min="2818" max="2818" width="37" style="195" customWidth="1"/>
    <col min="2819" max="2819" width="14.42578125" style="195" customWidth="1"/>
    <col min="2820" max="2820" width="12" style="195" customWidth="1"/>
    <col min="2821" max="2821" width="13.140625" style="195" customWidth="1"/>
    <col min="2822" max="2822" width="9.140625" style="195"/>
    <col min="2823" max="2823" width="22" style="195" customWidth="1"/>
    <col min="2824" max="3072" width="9.140625" style="195"/>
    <col min="3073" max="3073" width="10.42578125" style="195" customWidth="1"/>
    <col min="3074" max="3074" width="37" style="195" customWidth="1"/>
    <col min="3075" max="3075" width="14.42578125" style="195" customWidth="1"/>
    <col min="3076" max="3076" width="12" style="195" customWidth="1"/>
    <col min="3077" max="3077" width="13.140625" style="195" customWidth="1"/>
    <col min="3078" max="3078" width="9.140625" style="195"/>
    <col min="3079" max="3079" width="22" style="195" customWidth="1"/>
    <col min="3080" max="3328" width="9.140625" style="195"/>
    <col min="3329" max="3329" width="10.42578125" style="195" customWidth="1"/>
    <col min="3330" max="3330" width="37" style="195" customWidth="1"/>
    <col min="3331" max="3331" width="14.42578125" style="195" customWidth="1"/>
    <col min="3332" max="3332" width="12" style="195" customWidth="1"/>
    <col min="3333" max="3333" width="13.140625" style="195" customWidth="1"/>
    <col min="3334" max="3334" width="9.140625" style="195"/>
    <col min="3335" max="3335" width="22" style="195" customWidth="1"/>
    <col min="3336" max="3584" width="9.140625" style="195"/>
    <col min="3585" max="3585" width="10.42578125" style="195" customWidth="1"/>
    <col min="3586" max="3586" width="37" style="195" customWidth="1"/>
    <col min="3587" max="3587" width="14.42578125" style="195" customWidth="1"/>
    <col min="3588" max="3588" width="12" style="195" customWidth="1"/>
    <col min="3589" max="3589" width="13.140625" style="195" customWidth="1"/>
    <col min="3590" max="3590" width="9.140625" style="195"/>
    <col min="3591" max="3591" width="22" style="195" customWidth="1"/>
    <col min="3592" max="3840" width="9.140625" style="195"/>
    <col min="3841" max="3841" width="10.42578125" style="195" customWidth="1"/>
    <col min="3842" max="3842" width="37" style="195" customWidth="1"/>
    <col min="3843" max="3843" width="14.42578125" style="195" customWidth="1"/>
    <col min="3844" max="3844" width="12" style="195" customWidth="1"/>
    <col min="3845" max="3845" width="13.140625" style="195" customWidth="1"/>
    <col min="3846" max="3846" width="9.140625" style="195"/>
    <col min="3847" max="3847" width="22" style="195" customWidth="1"/>
    <col min="3848" max="4096" width="9.140625" style="195"/>
    <col min="4097" max="4097" width="10.42578125" style="195" customWidth="1"/>
    <col min="4098" max="4098" width="37" style="195" customWidth="1"/>
    <col min="4099" max="4099" width="14.42578125" style="195" customWidth="1"/>
    <col min="4100" max="4100" width="12" style="195" customWidth="1"/>
    <col min="4101" max="4101" width="13.140625" style="195" customWidth="1"/>
    <col min="4102" max="4102" width="9.140625" style="195"/>
    <col min="4103" max="4103" width="22" style="195" customWidth="1"/>
    <col min="4104" max="4352" width="9.140625" style="195"/>
    <col min="4353" max="4353" width="10.42578125" style="195" customWidth="1"/>
    <col min="4354" max="4354" width="37" style="195" customWidth="1"/>
    <col min="4355" max="4355" width="14.42578125" style="195" customWidth="1"/>
    <col min="4356" max="4356" width="12" style="195" customWidth="1"/>
    <col min="4357" max="4357" width="13.140625" style="195" customWidth="1"/>
    <col min="4358" max="4358" width="9.140625" style="195"/>
    <col min="4359" max="4359" width="22" style="195" customWidth="1"/>
    <col min="4360" max="4608" width="9.140625" style="195"/>
    <col min="4609" max="4609" width="10.42578125" style="195" customWidth="1"/>
    <col min="4610" max="4610" width="37" style="195" customWidth="1"/>
    <col min="4611" max="4611" width="14.42578125" style="195" customWidth="1"/>
    <col min="4612" max="4612" width="12" style="195" customWidth="1"/>
    <col min="4613" max="4613" width="13.140625" style="195" customWidth="1"/>
    <col min="4614" max="4614" width="9.140625" style="195"/>
    <col min="4615" max="4615" width="22" style="195" customWidth="1"/>
    <col min="4616" max="4864" width="9.140625" style="195"/>
    <col min="4865" max="4865" width="10.42578125" style="195" customWidth="1"/>
    <col min="4866" max="4866" width="37" style="195" customWidth="1"/>
    <col min="4867" max="4867" width="14.42578125" style="195" customWidth="1"/>
    <col min="4868" max="4868" width="12" style="195" customWidth="1"/>
    <col min="4869" max="4869" width="13.140625" style="195" customWidth="1"/>
    <col min="4870" max="4870" width="9.140625" style="195"/>
    <col min="4871" max="4871" width="22" style="195" customWidth="1"/>
    <col min="4872" max="5120" width="9.140625" style="195"/>
    <col min="5121" max="5121" width="10.42578125" style="195" customWidth="1"/>
    <col min="5122" max="5122" width="37" style="195" customWidth="1"/>
    <col min="5123" max="5123" width="14.42578125" style="195" customWidth="1"/>
    <col min="5124" max="5124" width="12" style="195" customWidth="1"/>
    <col min="5125" max="5125" width="13.140625" style="195" customWidth="1"/>
    <col min="5126" max="5126" width="9.140625" style="195"/>
    <col min="5127" max="5127" width="22" style="195" customWidth="1"/>
    <col min="5128" max="5376" width="9.140625" style="195"/>
    <col min="5377" max="5377" width="10.42578125" style="195" customWidth="1"/>
    <col min="5378" max="5378" width="37" style="195" customWidth="1"/>
    <col min="5379" max="5379" width="14.42578125" style="195" customWidth="1"/>
    <col min="5380" max="5380" width="12" style="195" customWidth="1"/>
    <col min="5381" max="5381" width="13.140625" style="195" customWidth="1"/>
    <col min="5382" max="5382" width="9.140625" style="195"/>
    <col min="5383" max="5383" width="22" style="195" customWidth="1"/>
    <col min="5384" max="5632" width="9.140625" style="195"/>
    <col min="5633" max="5633" width="10.42578125" style="195" customWidth="1"/>
    <col min="5634" max="5634" width="37" style="195" customWidth="1"/>
    <col min="5635" max="5635" width="14.42578125" style="195" customWidth="1"/>
    <col min="5636" max="5636" width="12" style="195" customWidth="1"/>
    <col min="5637" max="5637" width="13.140625" style="195" customWidth="1"/>
    <col min="5638" max="5638" width="9.140625" style="195"/>
    <col min="5639" max="5639" width="22" style="195" customWidth="1"/>
    <col min="5640" max="5888" width="9.140625" style="195"/>
    <col min="5889" max="5889" width="10.42578125" style="195" customWidth="1"/>
    <col min="5890" max="5890" width="37" style="195" customWidth="1"/>
    <col min="5891" max="5891" width="14.42578125" style="195" customWidth="1"/>
    <col min="5892" max="5892" width="12" style="195" customWidth="1"/>
    <col min="5893" max="5893" width="13.140625" style="195" customWidth="1"/>
    <col min="5894" max="5894" width="9.140625" style="195"/>
    <col min="5895" max="5895" width="22" style="195" customWidth="1"/>
    <col min="5896" max="6144" width="9.140625" style="195"/>
    <col min="6145" max="6145" width="10.42578125" style="195" customWidth="1"/>
    <col min="6146" max="6146" width="37" style="195" customWidth="1"/>
    <col min="6147" max="6147" width="14.42578125" style="195" customWidth="1"/>
    <col min="6148" max="6148" width="12" style="195" customWidth="1"/>
    <col min="6149" max="6149" width="13.140625" style="195" customWidth="1"/>
    <col min="6150" max="6150" width="9.140625" style="195"/>
    <col min="6151" max="6151" width="22" style="195" customWidth="1"/>
    <col min="6152" max="6400" width="9.140625" style="195"/>
    <col min="6401" max="6401" width="10.42578125" style="195" customWidth="1"/>
    <col min="6402" max="6402" width="37" style="195" customWidth="1"/>
    <col min="6403" max="6403" width="14.42578125" style="195" customWidth="1"/>
    <col min="6404" max="6404" width="12" style="195" customWidth="1"/>
    <col min="6405" max="6405" width="13.140625" style="195" customWidth="1"/>
    <col min="6406" max="6406" width="9.140625" style="195"/>
    <col min="6407" max="6407" width="22" style="195" customWidth="1"/>
    <col min="6408" max="6656" width="9.140625" style="195"/>
    <col min="6657" max="6657" width="10.42578125" style="195" customWidth="1"/>
    <col min="6658" max="6658" width="37" style="195" customWidth="1"/>
    <col min="6659" max="6659" width="14.42578125" style="195" customWidth="1"/>
    <col min="6660" max="6660" width="12" style="195" customWidth="1"/>
    <col min="6661" max="6661" width="13.140625" style="195" customWidth="1"/>
    <col min="6662" max="6662" width="9.140625" style="195"/>
    <col min="6663" max="6663" width="22" style="195" customWidth="1"/>
    <col min="6664" max="6912" width="9.140625" style="195"/>
    <col min="6913" max="6913" width="10.42578125" style="195" customWidth="1"/>
    <col min="6914" max="6914" width="37" style="195" customWidth="1"/>
    <col min="6915" max="6915" width="14.42578125" style="195" customWidth="1"/>
    <col min="6916" max="6916" width="12" style="195" customWidth="1"/>
    <col min="6917" max="6917" width="13.140625" style="195" customWidth="1"/>
    <col min="6918" max="6918" width="9.140625" style="195"/>
    <col min="6919" max="6919" width="22" style="195" customWidth="1"/>
    <col min="6920" max="7168" width="9.140625" style="195"/>
    <col min="7169" max="7169" width="10.42578125" style="195" customWidth="1"/>
    <col min="7170" max="7170" width="37" style="195" customWidth="1"/>
    <col min="7171" max="7171" width="14.42578125" style="195" customWidth="1"/>
    <col min="7172" max="7172" width="12" style="195" customWidth="1"/>
    <col min="7173" max="7173" width="13.140625" style="195" customWidth="1"/>
    <col min="7174" max="7174" width="9.140625" style="195"/>
    <col min="7175" max="7175" width="22" style="195" customWidth="1"/>
    <col min="7176" max="7424" width="9.140625" style="195"/>
    <col min="7425" max="7425" width="10.42578125" style="195" customWidth="1"/>
    <col min="7426" max="7426" width="37" style="195" customWidth="1"/>
    <col min="7427" max="7427" width="14.42578125" style="195" customWidth="1"/>
    <col min="7428" max="7428" width="12" style="195" customWidth="1"/>
    <col min="7429" max="7429" width="13.140625" style="195" customWidth="1"/>
    <col min="7430" max="7430" width="9.140625" style="195"/>
    <col min="7431" max="7431" width="22" style="195" customWidth="1"/>
    <col min="7432" max="7680" width="9.140625" style="195"/>
    <col min="7681" max="7681" width="10.42578125" style="195" customWidth="1"/>
    <col min="7682" max="7682" width="37" style="195" customWidth="1"/>
    <col min="7683" max="7683" width="14.42578125" style="195" customWidth="1"/>
    <col min="7684" max="7684" width="12" style="195" customWidth="1"/>
    <col min="7685" max="7685" width="13.140625" style="195" customWidth="1"/>
    <col min="7686" max="7686" width="9.140625" style="195"/>
    <col min="7687" max="7687" width="22" style="195" customWidth="1"/>
    <col min="7688" max="7936" width="9.140625" style="195"/>
    <col min="7937" max="7937" width="10.42578125" style="195" customWidth="1"/>
    <col min="7938" max="7938" width="37" style="195" customWidth="1"/>
    <col min="7939" max="7939" width="14.42578125" style="195" customWidth="1"/>
    <col min="7940" max="7940" width="12" style="195" customWidth="1"/>
    <col min="7941" max="7941" width="13.140625" style="195" customWidth="1"/>
    <col min="7942" max="7942" width="9.140625" style="195"/>
    <col min="7943" max="7943" width="22" style="195" customWidth="1"/>
    <col min="7944" max="8192" width="9.140625" style="195"/>
    <col min="8193" max="8193" width="10.42578125" style="195" customWidth="1"/>
    <col min="8194" max="8194" width="37" style="195" customWidth="1"/>
    <col min="8195" max="8195" width="14.42578125" style="195" customWidth="1"/>
    <col min="8196" max="8196" width="12" style="195" customWidth="1"/>
    <col min="8197" max="8197" width="13.140625" style="195" customWidth="1"/>
    <col min="8198" max="8198" width="9.140625" style="195"/>
    <col min="8199" max="8199" width="22" style="195" customWidth="1"/>
    <col min="8200" max="8448" width="9.140625" style="195"/>
    <col min="8449" max="8449" width="10.42578125" style="195" customWidth="1"/>
    <col min="8450" max="8450" width="37" style="195" customWidth="1"/>
    <col min="8451" max="8451" width="14.42578125" style="195" customWidth="1"/>
    <col min="8452" max="8452" width="12" style="195" customWidth="1"/>
    <col min="8453" max="8453" width="13.140625" style="195" customWidth="1"/>
    <col min="8454" max="8454" width="9.140625" style="195"/>
    <col min="8455" max="8455" width="22" style="195" customWidth="1"/>
    <col min="8456" max="8704" width="9.140625" style="195"/>
    <col min="8705" max="8705" width="10.42578125" style="195" customWidth="1"/>
    <col min="8706" max="8706" width="37" style="195" customWidth="1"/>
    <col min="8707" max="8707" width="14.42578125" style="195" customWidth="1"/>
    <col min="8708" max="8708" width="12" style="195" customWidth="1"/>
    <col min="8709" max="8709" width="13.140625" style="195" customWidth="1"/>
    <col min="8710" max="8710" width="9.140625" style="195"/>
    <col min="8711" max="8711" width="22" style="195" customWidth="1"/>
    <col min="8712" max="8960" width="9.140625" style="195"/>
    <col min="8961" max="8961" width="10.42578125" style="195" customWidth="1"/>
    <col min="8962" max="8962" width="37" style="195" customWidth="1"/>
    <col min="8963" max="8963" width="14.42578125" style="195" customWidth="1"/>
    <col min="8964" max="8964" width="12" style="195" customWidth="1"/>
    <col min="8965" max="8965" width="13.140625" style="195" customWidth="1"/>
    <col min="8966" max="8966" width="9.140625" style="195"/>
    <col min="8967" max="8967" width="22" style="195" customWidth="1"/>
    <col min="8968" max="9216" width="9.140625" style="195"/>
    <col min="9217" max="9217" width="10.42578125" style="195" customWidth="1"/>
    <col min="9218" max="9218" width="37" style="195" customWidth="1"/>
    <col min="9219" max="9219" width="14.42578125" style="195" customWidth="1"/>
    <col min="9220" max="9220" width="12" style="195" customWidth="1"/>
    <col min="9221" max="9221" width="13.140625" style="195" customWidth="1"/>
    <col min="9222" max="9222" width="9.140625" style="195"/>
    <col min="9223" max="9223" width="22" style="195" customWidth="1"/>
    <col min="9224" max="9472" width="9.140625" style="195"/>
    <col min="9473" max="9473" width="10.42578125" style="195" customWidth="1"/>
    <col min="9474" max="9474" width="37" style="195" customWidth="1"/>
    <col min="9475" max="9475" width="14.42578125" style="195" customWidth="1"/>
    <col min="9476" max="9476" width="12" style="195" customWidth="1"/>
    <col min="9477" max="9477" width="13.140625" style="195" customWidth="1"/>
    <col min="9478" max="9478" width="9.140625" style="195"/>
    <col min="9479" max="9479" width="22" style="195" customWidth="1"/>
    <col min="9480" max="9728" width="9.140625" style="195"/>
    <col min="9729" max="9729" width="10.42578125" style="195" customWidth="1"/>
    <col min="9730" max="9730" width="37" style="195" customWidth="1"/>
    <col min="9731" max="9731" width="14.42578125" style="195" customWidth="1"/>
    <col min="9732" max="9732" width="12" style="195" customWidth="1"/>
    <col min="9733" max="9733" width="13.140625" style="195" customWidth="1"/>
    <col min="9734" max="9734" width="9.140625" style="195"/>
    <col min="9735" max="9735" width="22" style="195" customWidth="1"/>
    <col min="9736" max="9984" width="9.140625" style="195"/>
    <col min="9985" max="9985" width="10.42578125" style="195" customWidth="1"/>
    <col min="9986" max="9986" width="37" style="195" customWidth="1"/>
    <col min="9987" max="9987" width="14.42578125" style="195" customWidth="1"/>
    <col min="9988" max="9988" width="12" style="195" customWidth="1"/>
    <col min="9989" max="9989" width="13.140625" style="195" customWidth="1"/>
    <col min="9990" max="9990" width="9.140625" style="195"/>
    <col min="9991" max="9991" width="22" style="195" customWidth="1"/>
    <col min="9992" max="10240" width="9.140625" style="195"/>
    <col min="10241" max="10241" width="10.42578125" style="195" customWidth="1"/>
    <col min="10242" max="10242" width="37" style="195" customWidth="1"/>
    <col min="10243" max="10243" width="14.42578125" style="195" customWidth="1"/>
    <col min="10244" max="10244" width="12" style="195" customWidth="1"/>
    <col min="10245" max="10245" width="13.140625" style="195" customWidth="1"/>
    <col min="10246" max="10246" width="9.140625" style="195"/>
    <col min="10247" max="10247" width="22" style="195" customWidth="1"/>
    <col min="10248" max="10496" width="9.140625" style="195"/>
    <col min="10497" max="10497" width="10.42578125" style="195" customWidth="1"/>
    <col min="10498" max="10498" width="37" style="195" customWidth="1"/>
    <col min="10499" max="10499" width="14.42578125" style="195" customWidth="1"/>
    <col min="10500" max="10500" width="12" style="195" customWidth="1"/>
    <col min="10501" max="10501" width="13.140625" style="195" customWidth="1"/>
    <col min="10502" max="10502" width="9.140625" style="195"/>
    <col min="10503" max="10503" width="22" style="195" customWidth="1"/>
    <col min="10504" max="10752" width="9.140625" style="195"/>
    <col min="10753" max="10753" width="10.42578125" style="195" customWidth="1"/>
    <col min="10754" max="10754" width="37" style="195" customWidth="1"/>
    <col min="10755" max="10755" width="14.42578125" style="195" customWidth="1"/>
    <col min="10756" max="10756" width="12" style="195" customWidth="1"/>
    <col min="10757" max="10757" width="13.140625" style="195" customWidth="1"/>
    <col min="10758" max="10758" width="9.140625" style="195"/>
    <col min="10759" max="10759" width="22" style="195" customWidth="1"/>
    <col min="10760" max="11008" width="9.140625" style="195"/>
    <col min="11009" max="11009" width="10.42578125" style="195" customWidth="1"/>
    <col min="11010" max="11010" width="37" style="195" customWidth="1"/>
    <col min="11011" max="11011" width="14.42578125" style="195" customWidth="1"/>
    <col min="11012" max="11012" width="12" style="195" customWidth="1"/>
    <col min="11013" max="11013" width="13.140625" style="195" customWidth="1"/>
    <col min="11014" max="11014" width="9.140625" style="195"/>
    <col min="11015" max="11015" width="22" style="195" customWidth="1"/>
    <col min="11016" max="11264" width="9.140625" style="195"/>
    <col min="11265" max="11265" width="10.42578125" style="195" customWidth="1"/>
    <col min="11266" max="11266" width="37" style="195" customWidth="1"/>
    <col min="11267" max="11267" width="14.42578125" style="195" customWidth="1"/>
    <col min="11268" max="11268" width="12" style="195" customWidth="1"/>
    <col min="11269" max="11269" width="13.140625" style="195" customWidth="1"/>
    <col min="11270" max="11270" width="9.140625" style="195"/>
    <col min="11271" max="11271" width="22" style="195" customWidth="1"/>
    <col min="11272" max="11520" width="9.140625" style="195"/>
    <col min="11521" max="11521" width="10.42578125" style="195" customWidth="1"/>
    <col min="11522" max="11522" width="37" style="195" customWidth="1"/>
    <col min="11523" max="11523" width="14.42578125" style="195" customWidth="1"/>
    <col min="11524" max="11524" width="12" style="195" customWidth="1"/>
    <col min="11525" max="11525" width="13.140625" style="195" customWidth="1"/>
    <col min="11526" max="11526" width="9.140625" style="195"/>
    <col min="11527" max="11527" width="22" style="195" customWidth="1"/>
    <col min="11528" max="11776" width="9.140625" style="195"/>
    <col min="11777" max="11777" width="10.42578125" style="195" customWidth="1"/>
    <col min="11778" max="11778" width="37" style="195" customWidth="1"/>
    <col min="11779" max="11779" width="14.42578125" style="195" customWidth="1"/>
    <col min="11780" max="11780" width="12" style="195" customWidth="1"/>
    <col min="11781" max="11781" width="13.140625" style="195" customWidth="1"/>
    <col min="11782" max="11782" width="9.140625" style="195"/>
    <col min="11783" max="11783" width="22" style="195" customWidth="1"/>
    <col min="11784" max="12032" width="9.140625" style="195"/>
    <col min="12033" max="12033" width="10.42578125" style="195" customWidth="1"/>
    <col min="12034" max="12034" width="37" style="195" customWidth="1"/>
    <col min="12035" max="12035" width="14.42578125" style="195" customWidth="1"/>
    <col min="12036" max="12036" width="12" style="195" customWidth="1"/>
    <col min="12037" max="12037" width="13.140625" style="195" customWidth="1"/>
    <col min="12038" max="12038" width="9.140625" style="195"/>
    <col min="12039" max="12039" width="22" style="195" customWidth="1"/>
    <col min="12040" max="12288" width="9.140625" style="195"/>
    <col min="12289" max="12289" width="10.42578125" style="195" customWidth="1"/>
    <col min="12290" max="12290" width="37" style="195" customWidth="1"/>
    <col min="12291" max="12291" width="14.42578125" style="195" customWidth="1"/>
    <col min="12292" max="12292" width="12" style="195" customWidth="1"/>
    <col min="12293" max="12293" width="13.140625" style="195" customWidth="1"/>
    <col min="12294" max="12294" width="9.140625" style="195"/>
    <col min="12295" max="12295" width="22" style="195" customWidth="1"/>
    <col min="12296" max="12544" width="9.140625" style="195"/>
    <col min="12545" max="12545" width="10.42578125" style="195" customWidth="1"/>
    <col min="12546" max="12546" width="37" style="195" customWidth="1"/>
    <col min="12547" max="12547" width="14.42578125" style="195" customWidth="1"/>
    <col min="12548" max="12548" width="12" style="195" customWidth="1"/>
    <col min="12549" max="12549" width="13.140625" style="195" customWidth="1"/>
    <col min="12550" max="12550" width="9.140625" style="195"/>
    <col min="12551" max="12551" width="22" style="195" customWidth="1"/>
    <col min="12552" max="12800" width="9.140625" style="195"/>
    <col min="12801" max="12801" width="10.42578125" style="195" customWidth="1"/>
    <col min="12802" max="12802" width="37" style="195" customWidth="1"/>
    <col min="12803" max="12803" width="14.42578125" style="195" customWidth="1"/>
    <col min="12804" max="12804" width="12" style="195" customWidth="1"/>
    <col min="12805" max="12805" width="13.140625" style="195" customWidth="1"/>
    <col min="12806" max="12806" width="9.140625" style="195"/>
    <col min="12807" max="12807" width="22" style="195" customWidth="1"/>
    <col min="12808" max="13056" width="9.140625" style="195"/>
    <col min="13057" max="13057" width="10.42578125" style="195" customWidth="1"/>
    <col min="13058" max="13058" width="37" style="195" customWidth="1"/>
    <col min="13059" max="13059" width="14.42578125" style="195" customWidth="1"/>
    <col min="13060" max="13060" width="12" style="195" customWidth="1"/>
    <col min="13061" max="13061" width="13.140625" style="195" customWidth="1"/>
    <col min="13062" max="13062" width="9.140625" style="195"/>
    <col min="13063" max="13063" width="22" style="195" customWidth="1"/>
    <col min="13064" max="13312" width="9.140625" style="195"/>
    <col min="13313" max="13313" width="10.42578125" style="195" customWidth="1"/>
    <col min="13314" max="13314" width="37" style="195" customWidth="1"/>
    <col min="13315" max="13315" width="14.42578125" style="195" customWidth="1"/>
    <col min="13316" max="13316" width="12" style="195" customWidth="1"/>
    <col min="13317" max="13317" width="13.140625" style="195" customWidth="1"/>
    <col min="13318" max="13318" width="9.140625" style="195"/>
    <col min="13319" max="13319" width="22" style="195" customWidth="1"/>
    <col min="13320" max="13568" width="9.140625" style="195"/>
    <col min="13569" max="13569" width="10.42578125" style="195" customWidth="1"/>
    <col min="13570" max="13570" width="37" style="195" customWidth="1"/>
    <col min="13571" max="13571" width="14.42578125" style="195" customWidth="1"/>
    <col min="13572" max="13572" width="12" style="195" customWidth="1"/>
    <col min="13573" max="13573" width="13.140625" style="195" customWidth="1"/>
    <col min="13574" max="13574" width="9.140625" style="195"/>
    <col min="13575" max="13575" width="22" style="195" customWidth="1"/>
    <col min="13576" max="13824" width="9.140625" style="195"/>
    <col min="13825" max="13825" width="10.42578125" style="195" customWidth="1"/>
    <col min="13826" max="13826" width="37" style="195" customWidth="1"/>
    <col min="13827" max="13827" width="14.42578125" style="195" customWidth="1"/>
    <col min="13828" max="13828" width="12" style="195" customWidth="1"/>
    <col min="13829" max="13829" width="13.140625" style="195" customWidth="1"/>
    <col min="13830" max="13830" width="9.140625" style="195"/>
    <col min="13831" max="13831" width="22" style="195" customWidth="1"/>
    <col min="13832" max="14080" width="9.140625" style="195"/>
    <col min="14081" max="14081" width="10.42578125" style="195" customWidth="1"/>
    <col min="14082" max="14082" width="37" style="195" customWidth="1"/>
    <col min="14083" max="14083" width="14.42578125" style="195" customWidth="1"/>
    <col min="14084" max="14084" width="12" style="195" customWidth="1"/>
    <col min="14085" max="14085" width="13.140625" style="195" customWidth="1"/>
    <col min="14086" max="14086" width="9.140625" style="195"/>
    <col min="14087" max="14087" width="22" style="195" customWidth="1"/>
    <col min="14088" max="14336" width="9.140625" style="195"/>
    <col min="14337" max="14337" width="10.42578125" style="195" customWidth="1"/>
    <col min="14338" max="14338" width="37" style="195" customWidth="1"/>
    <col min="14339" max="14339" width="14.42578125" style="195" customWidth="1"/>
    <col min="14340" max="14340" width="12" style="195" customWidth="1"/>
    <col min="14341" max="14341" width="13.140625" style="195" customWidth="1"/>
    <col min="14342" max="14342" width="9.140625" style="195"/>
    <col min="14343" max="14343" width="22" style="195" customWidth="1"/>
    <col min="14344" max="14592" width="9.140625" style="195"/>
    <col min="14593" max="14593" width="10.42578125" style="195" customWidth="1"/>
    <col min="14594" max="14594" width="37" style="195" customWidth="1"/>
    <col min="14595" max="14595" width="14.42578125" style="195" customWidth="1"/>
    <col min="14596" max="14596" width="12" style="195" customWidth="1"/>
    <col min="14597" max="14597" width="13.140625" style="195" customWidth="1"/>
    <col min="14598" max="14598" width="9.140625" style="195"/>
    <col min="14599" max="14599" width="22" style="195" customWidth="1"/>
    <col min="14600" max="14848" width="9.140625" style="195"/>
    <col min="14849" max="14849" width="10.42578125" style="195" customWidth="1"/>
    <col min="14850" max="14850" width="37" style="195" customWidth="1"/>
    <col min="14851" max="14851" width="14.42578125" style="195" customWidth="1"/>
    <col min="14852" max="14852" width="12" style="195" customWidth="1"/>
    <col min="14853" max="14853" width="13.140625" style="195" customWidth="1"/>
    <col min="14854" max="14854" width="9.140625" style="195"/>
    <col min="14855" max="14855" width="22" style="195" customWidth="1"/>
    <col min="14856" max="15104" width="9.140625" style="195"/>
    <col min="15105" max="15105" width="10.42578125" style="195" customWidth="1"/>
    <col min="15106" max="15106" width="37" style="195" customWidth="1"/>
    <col min="15107" max="15107" width="14.42578125" style="195" customWidth="1"/>
    <col min="15108" max="15108" width="12" style="195" customWidth="1"/>
    <col min="15109" max="15109" width="13.140625" style="195" customWidth="1"/>
    <col min="15110" max="15110" width="9.140625" style="195"/>
    <col min="15111" max="15111" width="22" style="195" customWidth="1"/>
    <col min="15112" max="15360" width="9.140625" style="195"/>
    <col min="15361" max="15361" width="10.42578125" style="195" customWidth="1"/>
    <col min="15362" max="15362" width="37" style="195" customWidth="1"/>
    <col min="15363" max="15363" width="14.42578125" style="195" customWidth="1"/>
    <col min="15364" max="15364" width="12" style="195" customWidth="1"/>
    <col min="15365" max="15365" width="13.140625" style="195" customWidth="1"/>
    <col min="15366" max="15366" width="9.140625" style="195"/>
    <col min="15367" max="15367" width="22" style="195" customWidth="1"/>
    <col min="15368" max="15616" width="9.140625" style="195"/>
    <col min="15617" max="15617" width="10.42578125" style="195" customWidth="1"/>
    <col min="15618" max="15618" width="37" style="195" customWidth="1"/>
    <col min="15619" max="15619" width="14.42578125" style="195" customWidth="1"/>
    <col min="15620" max="15620" width="12" style="195" customWidth="1"/>
    <col min="15621" max="15621" width="13.140625" style="195" customWidth="1"/>
    <col min="15622" max="15622" width="9.140625" style="195"/>
    <col min="15623" max="15623" width="22" style="195" customWidth="1"/>
    <col min="15624" max="15872" width="9.140625" style="195"/>
    <col min="15873" max="15873" width="10.42578125" style="195" customWidth="1"/>
    <col min="15874" max="15874" width="37" style="195" customWidth="1"/>
    <col min="15875" max="15875" width="14.42578125" style="195" customWidth="1"/>
    <col min="15876" max="15876" width="12" style="195" customWidth="1"/>
    <col min="15877" max="15877" width="13.140625" style="195" customWidth="1"/>
    <col min="15878" max="15878" width="9.140625" style="195"/>
    <col min="15879" max="15879" width="22" style="195" customWidth="1"/>
    <col min="15880" max="16128" width="9.140625" style="195"/>
    <col min="16129" max="16129" width="10.42578125" style="195" customWidth="1"/>
    <col min="16130" max="16130" width="37" style="195" customWidth="1"/>
    <col min="16131" max="16131" width="14.42578125" style="195" customWidth="1"/>
    <col min="16132" max="16132" width="12" style="195" customWidth="1"/>
    <col min="16133" max="16133" width="13.140625" style="195" customWidth="1"/>
    <col min="16134" max="16134" width="9.140625" style="195"/>
    <col min="16135" max="16135" width="22" style="195" customWidth="1"/>
    <col min="16136" max="16384" width="9.140625" style="195"/>
  </cols>
  <sheetData>
    <row r="1" spans="1:7" hidden="1"/>
    <row r="2" spans="1:7" ht="38.25" customHeight="1">
      <c r="B2" s="197"/>
      <c r="C2" s="320" t="s">
        <v>453</v>
      </c>
      <c r="D2" s="320"/>
      <c r="E2" s="320"/>
    </row>
    <row r="3" spans="1:7" ht="18.75">
      <c r="A3" s="198"/>
      <c r="B3" s="198"/>
      <c r="C3" s="199"/>
      <c r="D3" s="199"/>
    </row>
    <row r="4" spans="1:7" ht="24.75" customHeight="1">
      <c r="A4" s="321" t="s">
        <v>396</v>
      </c>
      <c r="B4" s="321"/>
      <c r="C4" s="321"/>
      <c r="D4" s="321"/>
      <c r="E4" s="321"/>
      <c r="G4" s="182"/>
    </row>
    <row r="5" spans="1:7" ht="53.25" customHeight="1">
      <c r="A5" s="314" t="s">
        <v>452</v>
      </c>
      <c r="B5" s="314"/>
      <c r="C5" s="314"/>
      <c r="D5" s="314"/>
      <c r="E5" s="314"/>
    </row>
    <row r="6" spans="1:7" ht="16.5" customHeight="1">
      <c r="E6" s="200" t="s">
        <v>219</v>
      </c>
    </row>
    <row r="7" spans="1:7" ht="17.25" customHeight="1">
      <c r="A7" s="322" t="s">
        <v>160</v>
      </c>
      <c r="B7" s="322" t="s">
        <v>1</v>
      </c>
      <c r="C7" s="322" t="s">
        <v>449</v>
      </c>
      <c r="D7" s="322"/>
      <c r="E7" s="322"/>
    </row>
    <row r="8" spans="1:7" ht="67.5" customHeight="1">
      <c r="A8" s="322"/>
      <c r="B8" s="322"/>
      <c r="C8" s="201" t="s">
        <v>220</v>
      </c>
      <c r="D8" s="201" t="s">
        <v>221</v>
      </c>
      <c r="E8" s="202" t="s">
        <v>222</v>
      </c>
    </row>
    <row r="9" spans="1:7">
      <c r="A9" s="202">
        <v>1</v>
      </c>
      <c r="B9" s="202">
        <v>2</v>
      </c>
      <c r="C9" s="203">
        <v>3</v>
      </c>
      <c r="D9" s="203">
        <v>4</v>
      </c>
      <c r="E9" s="203">
        <v>5</v>
      </c>
    </row>
    <row r="10" spans="1:7">
      <c r="A10" s="177">
        <v>1</v>
      </c>
      <c r="B10" s="79" t="s">
        <v>5</v>
      </c>
      <c r="C10" s="371">
        <v>546.95000000000005</v>
      </c>
      <c r="D10" s="371">
        <v>546.95000000000005</v>
      </c>
      <c r="E10" s="371">
        <f t="shared" ref="E10:E16" si="0">C10-D10</f>
        <v>0</v>
      </c>
    </row>
    <row r="11" spans="1:7">
      <c r="A11" s="204">
        <v>2</v>
      </c>
      <c r="B11" s="205" t="s">
        <v>52</v>
      </c>
      <c r="C11" s="371">
        <v>342.24</v>
      </c>
      <c r="D11" s="372">
        <v>342.24</v>
      </c>
      <c r="E11" s="371">
        <f>C11-D11</f>
        <v>0</v>
      </c>
    </row>
    <row r="12" spans="1:7">
      <c r="A12" s="204">
        <v>3</v>
      </c>
      <c r="B12" s="205" t="s">
        <v>397</v>
      </c>
      <c r="C12" s="371">
        <v>72.959999999999994</v>
      </c>
      <c r="D12" s="372">
        <v>72.959999999999994</v>
      </c>
      <c r="E12" s="371">
        <f t="shared" si="0"/>
        <v>0</v>
      </c>
    </row>
    <row r="13" spans="1:7" ht="31.5">
      <c r="A13" s="204">
        <v>4</v>
      </c>
      <c r="B13" s="79" t="s">
        <v>103</v>
      </c>
      <c r="C13" s="371">
        <f t="shared" ref="C13" si="1">D13</f>
        <v>0</v>
      </c>
      <c r="D13" s="372">
        <v>0</v>
      </c>
      <c r="E13" s="371">
        <f t="shared" si="0"/>
        <v>0</v>
      </c>
    </row>
    <row r="14" spans="1:7" ht="31.5">
      <c r="A14" s="204">
        <v>5</v>
      </c>
      <c r="B14" s="79" t="s">
        <v>398</v>
      </c>
      <c r="C14" s="371">
        <v>0</v>
      </c>
      <c r="D14" s="373">
        <v>0</v>
      </c>
      <c r="E14" s="371">
        <f t="shared" si="0"/>
        <v>0</v>
      </c>
    </row>
    <row r="15" spans="1:7" ht="47.25">
      <c r="A15" s="204">
        <v>6</v>
      </c>
      <c r="B15" s="79" t="s">
        <v>399</v>
      </c>
      <c r="C15" s="371">
        <v>32.82</v>
      </c>
      <c r="D15" s="373">
        <v>32.82</v>
      </c>
      <c r="E15" s="371">
        <f t="shared" si="0"/>
        <v>0</v>
      </c>
    </row>
    <row r="16" spans="1:7" ht="31.5">
      <c r="A16" s="204">
        <v>7</v>
      </c>
      <c r="B16" s="79" t="s">
        <v>400</v>
      </c>
      <c r="C16" s="371">
        <v>12.1</v>
      </c>
      <c r="D16" s="372">
        <v>12.1</v>
      </c>
      <c r="E16" s="371">
        <v>0</v>
      </c>
    </row>
    <row r="17" spans="1:5">
      <c r="A17" s="206">
        <v>8</v>
      </c>
      <c r="B17" s="79" t="s">
        <v>401</v>
      </c>
      <c r="C17" s="372">
        <f>SUM(C10:C16)</f>
        <v>1007.0700000000002</v>
      </c>
      <c r="D17" s="372">
        <f>SUM(D10:D16)</f>
        <v>1007.0700000000002</v>
      </c>
      <c r="E17" s="372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207"/>
      <c r="B1" s="207"/>
      <c r="C1" s="323" t="s">
        <v>402</v>
      </c>
      <c r="D1" s="323"/>
      <c r="E1" s="323"/>
    </row>
    <row r="2" spans="1:8" ht="18.75">
      <c r="B2" s="208"/>
      <c r="C2" s="208"/>
      <c r="D2" s="208"/>
      <c r="E2" s="208"/>
    </row>
    <row r="3" spans="1:8" ht="18.75">
      <c r="A3" s="324" t="s">
        <v>403</v>
      </c>
      <c r="B3" s="324"/>
      <c r="C3" s="324"/>
      <c r="D3" s="324"/>
      <c r="E3" s="324"/>
    </row>
    <row r="4" spans="1:8" ht="18.75" customHeight="1">
      <c r="A4" s="314" t="s">
        <v>358</v>
      </c>
      <c r="B4" s="314"/>
      <c r="C4" s="314"/>
      <c r="D4" s="314"/>
      <c r="E4" s="314"/>
      <c r="F4" s="182" t="s">
        <v>404</v>
      </c>
      <c r="G4" s="183"/>
      <c r="H4" s="183"/>
    </row>
    <row r="5" spans="1:8" ht="18.75">
      <c r="A5" s="325"/>
      <c r="B5" s="325"/>
      <c r="C5" s="325"/>
      <c r="D5" s="325"/>
      <c r="E5" s="325"/>
      <c r="F5" s="183"/>
      <c r="G5" s="183"/>
      <c r="H5" s="183"/>
    </row>
    <row r="6" spans="1:8" ht="18.75">
      <c r="A6" s="209"/>
      <c r="B6" s="209"/>
      <c r="C6" s="209"/>
      <c r="D6" s="209"/>
      <c r="E6" s="209"/>
      <c r="F6" s="183"/>
      <c r="G6" s="183"/>
      <c r="H6" s="183"/>
    </row>
    <row r="7" spans="1:8" ht="15.75" customHeight="1">
      <c r="A7" s="315" t="s">
        <v>160</v>
      </c>
      <c r="B7" s="315" t="s">
        <v>234</v>
      </c>
      <c r="C7" s="318" t="s">
        <v>405</v>
      </c>
      <c r="D7" s="319"/>
      <c r="E7" s="315" t="s">
        <v>222</v>
      </c>
    </row>
    <row r="8" spans="1:8" ht="15.75">
      <c r="A8" s="317"/>
      <c r="B8" s="317"/>
      <c r="C8" s="185" t="s">
        <v>235</v>
      </c>
      <c r="D8" s="185" t="s">
        <v>221</v>
      </c>
      <c r="E8" s="317"/>
    </row>
    <row r="9" spans="1:8" s="77" customFormat="1" ht="15.7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>
      <c r="A10" s="185" t="s">
        <v>214</v>
      </c>
      <c r="B10" s="5" t="s">
        <v>236</v>
      </c>
      <c r="C10" s="188"/>
      <c r="D10" s="188"/>
      <c r="E10" s="188">
        <f t="shared" ref="E10:E15" si="0">+C10-D10</f>
        <v>0</v>
      </c>
    </row>
    <row r="11" spans="1:8" ht="15.75">
      <c r="A11" s="185" t="s">
        <v>51</v>
      </c>
      <c r="B11" s="78" t="s">
        <v>131</v>
      </c>
      <c r="C11" s="6"/>
      <c r="D11" s="6"/>
      <c r="E11" s="188">
        <f t="shared" si="0"/>
        <v>0</v>
      </c>
    </row>
    <row r="12" spans="1:8" ht="15.75">
      <c r="A12" s="185" t="s">
        <v>73</v>
      </c>
      <c r="B12" s="78" t="s">
        <v>132</v>
      </c>
      <c r="C12" s="71"/>
      <c r="D12" s="71"/>
      <c r="E12" s="188">
        <f t="shared" si="0"/>
        <v>0</v>
      </c>
    </row>
    <row r="13" spans="1:8" ht="19.149999999999999" hidden="1" customHeight="1">
      <c r="A13" s="185">
        <v>4</v>
      </c>
      <c r="B13" s="210" t="s">
        <v>133</v>
      </c>
      <c r="C13" s="188"/>
      <c r="D13" s="188"/>
      <c r="E13" s="188">
        <f t="shared" si="0"/>
        <v>0</v>
      </c>
    </row>
    <row r="14" spans="1:8" ht="15.75">
      <c r="A14" s="185" t="s">
        <v>112</v>
      </c>
      <c r="B14" s="210" t="s">
        <v>237</v>
      </c>
      <c r="C14" s="188"/>
      <c r="D14" s="188"/>
      <c r="E14" s="188">
        <f t="shared" si="0"/>
        <v>0</v>
      </c>
    </row>
    <row r="15" spans="1:8" ht="41.25" hidden="1" customHeight="1">
      <c r="A15" s="185" t="s">
        <v>229</v>
      </c>
      <c r="B15" s="210" t="s">
        <v>406</v>
      </c>
      <c r="C15" s="188"/>
      <c r="D15" s="188"/>
      <c r="E15" s="188">
        <f t="shared" si="0"/>
        <v>0</v>
      </c>
    </row>
    <row r="16" spans="1:8" ht="30" hidden="1" customHeight="1">
      <c r="A16" s="185" t="s">
        <v>120</v>
      </c>
      <c r="B16" s="5" t="s">
        <v>129</v>
      </c>
      <c r="C16" s="188"/>
      <c r="D16" s="188"/>
      <c r="E16" s="188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G11" sqref="G11"/>
    </sheetView>
  </sheetViews>
  <sheetFormatPr defaultRowHeight="12.75" outlineLevelCol="1"/>
  <cols>
    <col min="1" max="1" width="7.42578125" style="211" customWidth="1"/>
    <col min="2" max="2" width="35.7109375" style="211" customWidth="1"/>
    <col min="3" max="3" width="14.140625" style="211" customWidth="1"/>
    <col min="4" max="4" width="14.140625" style="211" customWidth="1" outlineLevel="1"/>
    <col min="5" max="5" width="14.140625" style="211" customWidth="1"/>
    <col min="6" max="6" width="27.42578125" style="211" customWidth="1"/>
    <col min="7" max="256" width="9.140625" style="211"/>
    <col min="257" max="257" width="7.42578125" style="211" customWidth="1"/>
    <col min="258" max="258" width="38" style="211" customWidth="1"/>
    <col min="259" max="261" width="14.140625" style="211" customWidth="1"/>
    <col min="262" max="262" width="27.42578125" style="211" customWidth="1"/>
    <col min="263" max="512" width="9.140625" style="211"/>
    <col min="513" max="513" width="7.42578125" style="211" customWidth="1"/>
    <col min="514" max="514" width="38" style="211" customWidth="1"/>
    <col min="515" max="517" width="14.140625" style="211" customWidth="1"/>
    <col min="518" max="518" width="27.42578125" style="211" customWidth="1"/>
    <col min="519" max="768" width="9.140625" style="211"/>
    <col min="769" max="769" width="7.42578125" style="211" customWidth="1"/>
    <col min="770" max="770" width="38" style="211" customWidth="1"/>
    <col min="771" max="773" width="14.140625" style="211" customWidth="1"/>
    <col min="774" max="774" width="27.42578125" style="211" customWidth="1"/>
    <col min="775" max="1024" width="9.140625" style="211"/>
    <col min="1025" max="1025" width="7.42578125" style="211" customWidth="1"/>
    <col min="1026" max="1026" width="38" style="211" customWidth="1"/>
    <col min="1027" max="1029" width="14.140625" style="211" customWidth="1"/>
    <col min="1030" max="1030" width="27.42578125" style="211" customWidth="1"/>
    <col min="1031" max="1280" width="9.140625" style="211"/>
    <col min="1281" max="1281" width="7.42578125" style="211" customWidth="1"/>
    <col min="1282" max="1282" width="38" style="211" customWidth="1"/>
    <col min="1283" max="1285" width="14.140625" style="211" customWidth="1"/>
    <col min="1286" max="1286" width="27.42578125" style="211" customWidth="1"/>
    <col min="1287" max="1536" width="9.140625" style="211"/>
    <col min="1537" max="1537" width="7.42578125" style="211" customWidth="1"/>
    <col min="1538" max="1538" width="38" style="211" customWidth="1"/>
    <col min="1539" max="1541" width="14.140625" style="211" customWidth="1"/>
    <col min="1542" max="1542" width="27.42578125" style="211" customWidth="1"/>
    <col min="1543" max="1792" width="9.140625" style="211"/>
    <col min="1793" max="1793" width="7.42578125" style="211" customWidth="1"/>
    <col min="1794" max="1794" width="38" style="211" customWidth="1"/>
    <col min="1795" max="1797" width="14.140625" style="211" customWidth="1"/>
    <col min="1798" max="1798" width="27.42578125" style="211" customWidth="1"/>
    <col min="1799" max="2048" width="9.140625" style="211"/>
    <col min="2049" max="2049" width="7.42578125" style="211" customWidth="1"/>
    <col min="2050" max="2050" width="38" style="211" customWidth="1"/>
    <col min="2051" max="2053" width="14.140625" style="211" customWidth="1"/>
    <col min="2054" max="2054" width="27.42578125" style="211" customWidth="1"/>
    <col min="2055" max="2304" width="9.140625" style="211"/>
    <col min="2305" max="2305" width="7.42578125" style="211" customWidth="1"/>
    <col min="2306" max="2306" width="38" style="211" customWidth="1"/>
    <col min="2307" max="2309" width="14.140625" style="211" customWidth="1"/>
    <col min="2310" max="2310" width="27.42578125" style="211" customWidth="1"/>
    <col min="2311" max="2560" width="9.140625" style="211"/>
    <col min="2561" max="2561" width="7.42578125" style="211" customWidth="1"/>
    <col min="2562" max="2562" width="38" style="211" customWidth="1"/>
    <col min="2563" max="2565" width="14.140625" style="211" customWidth="1"/>
    <col min="2566" max="2566" width="27.42578125" style="211" customWidth="1"/>
    <col min="2567" max="2816" width="9.140625" style="211"/>
    <col min="2817" max="2817" width="7.42578125" style="211" customWidth="1"/>
    <col min="2818" max="2818" width="38" style="211" customWidth="1"/>
    <col min="2819" max="2821" width="14.140625" style="211" customWidth="1"/>
    <col min="2822" max="2822" width="27.42578125" style="211" customWidth="1"/>
    <col min="2823" max="3072" width="9.140625" style="211"/>
    <col min="3073" max="3073" width="7.42578125" style="211" customWidth="1"/>
    <col min="3074" max="3074" width="38" style="211" customWidth="1"/>
    <col min="3075" max="3077" width="14.140625" style="211" customWidth="1"/>
    <col min="3078" max="3078" width="27.42578125" style="211" customWidth="1"/>
    <col min="3079" max="3328" width="9.140625" style="211"/>
    <col min="3329" max="3329" width="7.42578125" style="211" customWidth="1"/>
    <col min="3330" max="3330" width="38" style="211" customWidth="1"/>
    <col min="3331" max="3333" width="14.140625" style="211" customWidth="1"/>
    <col min="3334" max="3334" width="27.42578125" style="211" customWidth="1"/>
    <col min="3335" max="3584" width="9.140625" style="211"/>
    <col min="3585" max="3585" width="7.42578125" style="211" customWidth="1"/>
    <col min="3586" max="3586" width="38" style="211" customWidth="1"/>
    <col min="3587" max="3589" width="14.140625" style="211" customWidth="1"/>
    <col min="3590" max="3590" width="27.42578125" style="211" customWidth="1"/>
    <col min="3591" max="3840" width="9.140625" style="211"/>
    <col min="3841" max="3841" width="7.42578125" style="211" customWidth="1"/>
    <col min="3842" max="3842" width="38" style="211" customWidth="1"/>
    <col min="3843" max="3845" width="14.140625" style="211" customWidth="1"/>
    <col min="3846" max="3846" width="27.42578125" style="211" customWidth="1"/>
    <col min="3847" max="4096" width="9.140625" style="211"/>
    <col min="4097" max="4097" width="7.42578125" style="211" customWidth="1"/>
    <col min="4098" max="4098" width="38" style="211" customWidth="1"/>
    <col min="4099" max="4101" width="14.140625" style="211" customWidth="1"/>
    <col min="4102" max="4102" width="27.42578125" style="211" customWidth="1"/>
    <col min="4103" max="4352" width="9.140625" style="211"/>
    <col min="4353" max="4353" width="7.42578125" style="211" customWidth="1"/>
    <col min="4354" max="4354" width="38" style="211" customWidth="1"/>
    <col min="4355" max="4357" width="14.140625" style="211" customWidth="1"/>
    <col min="4358" max="4358" width="27.42578125" style="211" customWidth="1"/>
    <col min="4359" max="4608" width="9.140625" style="211"/>
    <col min="4609" max="4609" width="7.42578125" style="211" customWidth="1"/>
    <col min="4610" max="4610" width="38" style="211" customWidth="1"/>
    <col min="4611" max="4613" width="14.140625" style="211" customWidth="1"/>
    <col min="4614" max="4614" width="27.42578125" style="211" customWidth="1"/>
    <col min="4615" max="4864" width="9.140625" style="211"/>
    <col min="4865" max="4865" width="7.42578125" style="211" customWidth="1"/>
    <col min="4866" max="4866" width="38" style="211" customWidth="1"/>
    <col min="4867" max="4869" width="14.140625" style="211" customWidth="1"/>
    <col min="4870" max="4870" width="27.42578125" style="211" customWidth="1"/>
    <col min="4871" max="5120" width="9.140625" style="211"/>
    <col min="5121" max="5121" width="7.42578125" style="211" customWidth="1"/>
    <col min="5122" max="5122" width="38" style="211" customWidth="1"/>
    <col min="5123" max="5125" width="14.140625" style="211" customWidth="1"/>
    <col min="5126" max="5126" width="27.42578125" style="211" customWidth="1"/>
    <col min="5127" max="5376" width="9.140625" style="211"/>
    <col min="5377" max="5377" width="7.42578125" style="211" customWidth="1"/>
    <col min="5378" max="5378" width="38" style="211" customWidth="1"/>
    <col min="5379" max="5381" width="14.140625" style="211" customWidth="1"/>
    <col min="5382" max="5382" width="27.42578125" style="211" customWidth="1"/>
    <col min="5383" max="5632" width="9.140625" style="211"/>
    <col min="5633" max="5633" width="7.42578125" style="211" customWidth="1"/>
    <col min="5634" max="5634" width="38" style="211" customWidth="1"/>
    <col min="5635" max="5637" width="14.140625" style="211" customWidth="1"/>
    <col min="5638" max="5638" width="27.42578125" style="211" customWidth="1"/>
    <col min="5639" max="5888" width="9.140625" style="211"/>
    <col min="5889" max="5889" width="7.42578125" style="211" customWidth="1"/>
    <col min="5890" max="5890" width="38" style="211" customWidth="1"/>
    <col min="5891" max="5893" width="14.140625" style="211" customWidth="1"/>
    <col min="5894" max="5894" width="27.42578125" style="211" customWidth="1"/>
    <col min="5895" max="6144" width="9.140625" style="211"/>
    <col min="6145" max="6145" width="7.42578125" style="211" customWidth="1"/>
    <col min="6146" max="6146" width="38" style="211" customWidth="1"/>
    <col min="6147" max="6149" width="14.140625" style="211" customWidth="1"/>
    <col min="6150" max="6150" width="27.42578125" style="211" customWidth="1"/>
    <col min="6151" max="6400" width="9.140625" style="211"/>
    <col min="6401" max="6401" width="7.42578125" style="211" customWidth="1"/>
    <col min="6402" max="6402" width="38" style="211" customWidth="1"/>
    <col min="6403" max="6405" width="14.140625" style="211" customWidth="1"/>
    <col min="6406" max="6406" width="27.42578125" style="211" customWidth="1"/>
    <col min="6407" max="6656" width="9.140625" style="211"/>
    <col min="6657" max="6657" width="7.42578125" style="211" customWidth="1"/>
    <col min="6658" max="6658" width="38" style="211" customWidth="1"/>
    <col min="6659" max="6661" width="14.140625" style="211" customWidth="1"/>
    <col min="6662" max="6662" width="27.42578125" style="211" customWidth="1"/>
    <col min="6663" max="6912" width="9.140625" style="211"/>
    <col min="6913" max="6913" width="7.42578125" style="211" customWidth="1"/>
    <col min="6914" max="6914" width="38" style="211" customWidth="1"/>
    <col min="6915" max="6917" width="14.140625" style="211" customWidth="1"/>
    <col min="6918" max="6918" width="27.42578125" style="211" customWidth="1"/>
    <col min="6919" max="7168" width="9.140625" style="211"/>
    <col min="7169" max="7169" width="7.42578125" style="211" customWidth="1"/>
    <col min="7170" max="7170" width="38" style="211" customWidth="1"/>
    <col min="7171" max="7173" width="14.140625" style="211" customWidth="1"/>
    <col min="7174" max="7174" width="27.42578125" style="211" customWidth="1"/>
    <col min="7175" max="7424" width="9.140625" style="211"/>
    <col min="7425" max="7425" width="7.42578125" style="211" customWidth="1"/>
    <col min="7426" max="7426" width="38" style="211" customWidth="1"/>
    <col min="7427" max="7429" width="14.140625" style="211" customWidth="1"/>
    <col min="7430" max="7430" width="27.42578125" style="211" customWidth="1"/>
    <col min="7431" max="7680" width="9.140625" style="211"/>
    <col min="7681" max="7681" width="7.42578125" style="211" customWidth="1"/>
    <col min="7682" max="7682" width="38" style="211" customWidth="1"/>
    <col min="7683" max="7685" width="14.140625" style="211" customWidth="1"/>
    <col min="7686" max="7686" width="27.42578125" style="211" customWidth="1"/>
    <col min="7687" max="7936" width="9.140625" style="211"/>
    <col min="7937" max="7937" width="7.42578125" style="211" customWidth="1"/>
    <col min="7938" max="7938" width="38" style="211" customWidth="1"/>
    <col min="7939" max="7941" width="14.140625" style="211" customWidth="1"/>
    <col min="7942" max="7942" width="27.42578125" style="211" customWidth="1"/>
    <col min="7943" max="8192" width="9.140625" style="211"/>
    <col min="8193" max="8193" width="7.42578125" style="211" customWidth="1"/>
    <col min="8194" max="8194" width="38" style="211" customWidth="1"/>
    <col min="8195" max="8197" width="14.140625" style="211" customWidth="1"/>
    <col min="8198" max="8198" width="27.42578125" style="211" customWidth="1"/>
    <col min="8199" max="8448" width="9.140625" style="211"/>
    <col min="8449" max="8449" width="7.42578125" style="211" customWidth="1"/>
    <col min="8450" max="8450" width="38" style="211" customWidth="1"/>
    <col min="8451" max="8453" width="14.140625" style="211" customWidth="1"/>
    <col min="8454" max="8454" width="27.42578125" style="211" customWidth="1"/>
    <col min="8455" max="8704" width="9.140625" style="211"/>
    <col min="8705" max="8705" width="7.42578125" style="211" customWidth="1"/>
    <col min="8706" max="8706" width="38" style="211" customWidth="1"/>
    <col min="8707" max="8709" width="14.140625" style="211" customWidth="1"/>
    <col min="8710" max="8710" width="27.42578125" style="211" customWidth="1"/>
    <col min="8711" max="8960" width="9.140625" style="211"/>
    <col min="8961" max="8961" width="7.42578125" style="211" customWidth="1"/>
    <col min="8962" max="8962" width="38" style="211" customWidth="1"/>
    <col min="8963" max="8965" width="14.140625" style="211" customWidth="1"/>
    <col min="8966" max="8966" width="27.42578125" style="211" customWidth="1"/>
    <col min="8967" max="9216" width="9.140625" style="211"/>
    <col min="9217" max="9217" width="7.42578125" style="211" customWidth="1"/>
    <col min="9218" max="9218" width="38" style="211" customWidth="1"/>
    <col min="9219" max="9221" width="14.140625" style="211" customWidth="1"/>
    <col min="9222" max="9222" width="27.42578125" style="211" customWidth="1"/>
    <col min="9223" max="9472" width="9.140625" style="211"/>
    <col min="9473" max="9473" width="7.42578125" style="211" customWidth="1"/>
    <col min="9474" max="9474" width="38" style="211" customWidth="1"/>
    <col min="9475" max="9477" width="14.140625" style="211" customWidth="1"/>
    <col min="9478" max="9478" width="27.42578125" style="211" customWidth="1"/>
    <col min="9479" max="9728" width="9.140625" style="211"/>
    <col min="9729" max="9729" width="7.42578125" style="211" customWidth="1"/>
    <col min="9730" max="9730" width="38" style="211" customWidth="1"/>
    <col min="9731" max="9733" width="14.140625" style="211" customWidth="1"/>
    <col min="9734" max="9734" width="27.42578125" style="211" customWidth="1"/>
    <col min="9735" max="9984" width="9.140625" style="211"/>
    <col min="9985" max="9985" width="7.42578125" style="211" customWidth="1"/>
    <col min="9986" max="9986" width="38" style="211" customWidth="1"/>
    <col min="9987" max="9989" width="14.140625" style="211" customWidth="1"/>
    <col min="9990" max="9990" width="27.42578125" style="211" customWidth="1"/>
    <col min="9991" max="10240" width="9.140625" style="211"/>
    <col min="10241" max="10241" width="7.42578125" style="211" customWidth="1"/>
    <col min="10242" max="10242" width="38" style="211" customWidth="1"/>
    <col min="10243" max="10245" width="14.140625" style="211" customWidth="1"/>
    <col min="10246" max="10246" width="27.42578125" style="211" customWidth="1"/>
    <col min="10247" max="10496" width="9.140625" style="211"/>
    <col min="10497" max="10497" width="7.42578125" style="211" customWidth="1"/>
    <col min="10498" max="10498" width="38" style="211" customWidth="1"/>
    <col min="10499" max="10501" width="14.140625" style="211" customWidth="1"/>
    <col min="10502" max="10502" width="27.42578125" style="211" customWidth="1"/>
    <col min="10503" max="10752" width="9.140625" style="211"/>
    <col min="10753" max="10753" width="7.42578125" style="211" customWidth="1"/>
    <col min="10754" max="10754" width="38" style="211" customWidth="1"/>
    <col min="10755" max="10757" width="14.140625" style="211" customWidth="1"/>
    <col min="10758" max="10758" width="27.42578125" style="211" customWidth="1"/>
    <col min="10759" max="11008" width="9.140625" style="211"/>
    <col min="11009" max="11009" width="7.42578125" style="211" customWidth="1"/>
    <col min="11010" max="11010" width="38" style="211" customWidth="1"/>
    <col min="11011" max="11013" width="14.140625" style="211" customWidth="1"/>
    <col min="11014" max="11014" width="27.42578125" style="211" customWidth="1"/>
    <col min="11015" max="11264" width="9.140625" style="211"/>
    <col min="11265" max="11265" width="7.42578125" style="211" customWidth="1"/>
    <col min="11266" max="11266" width="38" style="211" customWidth="1"/>
    <col min="11267" max="11269" width="14.140625" style="211" customWidth="1"/>
    <col min="11270" max="11270" width="27.42578125" style="211" customWidth="1"/>
    <col min="11271" max="11520" width="9.140625" style="211"/>
    <col min="11521" max="11521" width="7.42578125" style="211" customWidth="1"/>
    <col min="11522" max="11522" width="38" style="211" customWidth="1"/>
    <col min="11523" max="11525" width="14.140625" style="211" customWidth="1"/>
    <col min="11526" max="11526" width="27.42578125" style="211" customWidth="1"/>
    <col min="11527" max="11776" width="9.140625" style="211"/>
    <col min="11777" max="11777" width="7.42578125" style="211" customWidth="1"/>
    <col min="11778" max="11778" width="38" style="211" customWidth="1"/>
    <col min="11779" max="11781" width="14.140625" style="211" customWidth="1"/>
    <col min="11782" max="11782" width="27.42578125" style="211" customWidth="1"/>
    <col min="11783" max="12032" width="9.140625" style="211"/>
    <col min="12033" max="12033" width="7.42578125" style="211" customWidth="1"/>
    <col min="12034" max="12034" width="38" style="211" customWidth="1"/>
    <col min="12035" max="12037" width="14.140625" style="211" customWidth="1"/>
    <col min="12038" max="12038" width="27.42578125" style="211" customWidth="1"/>
    <col min="12039" max="12288" width="9.140625" style="211"/>
    <col min="12289" max="12289" width="7.42578125" style="211" customWidth="1"/>
    <col min="12290" max="12290" width="38" style="211" customWidth="1"/>
    <col min="12291" max="12293" width="14.140625" style="211" customWidth="1"/>
    <col min="12294" max="12294" width="27.42578125" style="211" customWidth="1"/>
    <col min="12295" max="12544" width="9.140625" style="211"/>
    <col min="12545" max="12545" width="7.42578125" style="211" customWidth="1"/>
    <col min="12546" max="12546" width="38" style="211" customWidth="1"/>
    <col min="12547" max="12549" width="14.140625" style="211" customWidth="1"/>
    <col min="12550" max="12550" width="27.42578125" style="211" customWidth="1"/>
    <col min="12551" max="12800" width="9.140625" style="211"/>
    <col min="12801" max="12801" width="7.42578125" style="211" customWidth="1"/>
    <col min="12802" max="12802" width="38" style="211" customWidth="1"/>
    <col min="12803" max="12805" width="14.140625" style="211" customWidth="1"/>
    <col min="12806" max="12806" width="27.42578125" style="211" customWidth="1"/>
    <col min="12807" max="13056" width="9.140625" style="211"/>
    <col min="13057" max="13057" width="7.42578125" style="211" customWidth="1"/>
    <col min="13058" max="13058" width="38" style="211" customWidth="1"/>
    <col min="13059" max="13061" width="14.140625" style="211" customWidth="1"/>
    <col min="13062" max="13062" width="27.42578125" style="211" customWidth="1"/>
    <col min="13063" max="13312" width="9.140625" style="211"/>
    <col min="13313" max="13313" width="7.42578125" style="211" customWidth="1"/>
    <col min="13314" max="13314" width="38" style="211" customWidth="1"/>
    <col min="13315" max="13317" width="14.140625" style="211" customWidth="1"/>
    <col min="13318" max="13318" width="27.42578125" style="211" customWidth="1"/>
    <col min="13319" max="13568" width="9.140625" style="211"/>
    <col min="13569" max="13569" width="7.42578125" style="211" customWidth="1"/>
    <col min="13570" max="13570" width="38" style="211" customWidth="1"/>
    <col min="13571" max="13573" width="14.140625" style="211" customWidth="1"/>
    <col min="13574" max="13574" width="27.42578125" style="211" customWidth="1"/>
    <col min="13575" max="13824" width="9.140625" style="211"/>
    <col min="13825" max="13825" width="7.42578125" style="211" customWidth="1"/>
    <col min="13826" max="13826" width="38" style="211" customWidth="1"/>
    <col min="13827" max="13829" width="14.140625" style="211" customWidth="1"/>
    <col min="13830" max="13830" width="27.42578125" style="211" customWidth="1"/>
    <col min="13831" max="14080" width="9.140625" style="211"/>
    <col min="14081" max="14081" width="7.42578125" style="211" customWidth="1"/>
    <col min="14082" max="14082" width="38" style="211" customWidth="1"/>
    <col min="14083" max="14085" width="14.140625" style="211" customWidth="1"/>
    <col min="14086" max="14086" width="27.42578125" style="211" customWidth="1"/>
    <col min="14087" max="14336" width="9.140625" style="211"/>
    <col min="14337" max="14337" width="7.42578125" style="211" customWidth="1"/>
    <col min="14338" max="14338" width="38" style="211" customWidth="1"/>
    <col min="14339" max="14341" width="14.140625" style="211" customWidth="1"/>
    <col min="14342" max="14342" width="27.42578125" style="211" customWidth="1"/>
    <col min="14343" max="14592" width="9.140625" style="211"/>
    <col min="14593" max="14593" width="7.42578125" style="211" customWidth="1"/>
    <col min="14594" max="14594" width="38" style="211" customWidth="1"/>
    <col min="14595" max="14597" width="14.140625" style="211" customWidth="1"/>
    <col min="14598" max="14598" width="27.42578125" style="211" customWidth="1"/>
    <col min="14599" max="14848" width="9.140625" style="211"/>
    <col min="14849" max="14849" width="7.42578125" style="211" customWidth="1"/>
    <col min="14850" max="14850" width="38" style="211" customWidth="1"/>
    <col min="14851" max="14853" width="14.140625" style="211" customWidth="1"/>
    <col min="14854" max="14854" width="27.42578125" style="211" customWidth="1"/>
    <col min="14855" max="15104" width="9.140625" style="211"/>
    <col min="15105" max="15105" width="7.42578125" style="211" customWidth="1"/>
    <col min="15106" max="15106" width="38" style="211" customWidth="1"/>
    <col min="15107" max="15109" width="14.140625" style="211" customWidth="1"/>
    <col min="15110" max="15110" width="27.42578125" style="211" customWidth="1"/>
    <col min="15111" max="15360" width="9.140625" style="211"/>
    <col min="15361" max="15361" width="7.42578125" style="211" customWidth="1"/>
    <col min="15362" max="15362" width="38" style="211" customWidth="1"/>
    <col min="15363" max="15365" width="14.140625" style="211" customWidth="1"/>
    <col min="15366" max="15366" width="27.42578125" style="211" customWidth="1"/>
    <col min="15367" max="15616" width="9.140625" style="211"/>
    <col min="15617" max="15617" width="7.42578125" style="211" customWidth="1"/>
    <col min="15618" max="15618" width="38" style="211" customWidth="1"/>
    <col min="15619" max="15621" width="14.140625" style="211" customWidth="1"/>
    <col min="15622" max="15622" width="27.42578125" style="211" customWidth="1"/>
    <col min="15623" max="15872" width="9.140625" style="211"/>
    <col min="15873" max="15873" width="7.42578125" style="211" customWidth="1"/>
    <col min="15874" max="15874" width="38" style="211" customWidth="1"/>
    <col min="15875" max="15877" width="14.140625" style="211" customWidth="1"/>
    <col min="15878" max="15878" width="27.42578125" style="211" customWidth="1"/>
    <col min="15879" max="16128" width="9.140625" style="211"/>
    <col min="16129" max="16129" width="7.42578125" style="211" customWidth="1"/>
    <col min="16130" max="16130" width="38" style="211" customWidth="1"/>
    <col min="16131" max="16133" width="14.140625" style="211" customWidth="1"/>
    <col min="16134" max="16134" width="27.42578125" style="211" customWidth="1"/>
    <col min="16135" max="16384" width="9.140625" style="211"/>
  </cols>
  <sheetData>
    <row r="1" spans="1:6" ht="37.5" customHeight="1">
      <c r="B1" s="212"/>
      <c r="C1" s="326" t="s">
        <v>454</v>
      </c>
      <c r="D1" s="326"/>
      <c r="E1" s="326"/>
    </row>
    <row r="2" spans="1:6" ht="18.75">
      <c r="A2" s="213"/>
      <c r="B2" s="214"/>
      <c r="C2" s="213"/>
      <c r="D2" s="213"/>
      <c r="E2" s="213"/>
      <c r="F2" s="182"/>
    </row>
    <row r="3" spans="1:6" ht="18.75">
      <c r="A3" s="327" t="s">
        <v>407</v>
      </c>
      <c r="B3" s="327"/>
      <c r="C3" s="327"/>
      <c r="D3" s="327"/>
      <c r="E3" s="327"/>
      <c r="F3" s="215"/>
    </row>
    <row r="4" spans="1:6" ht="57.75" customHeight="1">
      <c r="A4" s="314" t="s">
        <v>452</v>
      </c>
      <c r="B4" s="314"/>
      <c r="C4" s="314"/>
      <c r="D4" s="314"/>
      <c r="E4" s="314"/>
    </row>
    <row r="5" spans="1:6" ht="24.75" customHeight="1">
      <c r="A5" s="178"/>
      <c r="B5" s="178"/>
      <c r="C5" s="178"/>
      <c r="D5" s="178"/>
      <c r="E5" s="178"/>
    </row>
    <row r="6" spans="1:6">
      <c r="A6" s="328" t="s">
        <v>160</v>
      </c>
      <c r="B6" s="328" t="s">
        <v>239</v>
      </c>
      <c r="C6" s="328" t="s">
        <v>240</v>
      </c>
      <c r="D6" s="328" t="s">
        <v>408</v>
      </c>
      <c r="E6" s="328" t="s">
        <v>409</v>
      </c>
    </row>
    <row r="7" spans="1:6" ht="23.25" customHeight="1">
      <c r="A7" s="328"/>
      <c r="B7" s="328"/>
      <c r="C7" s="328"/>
      <c r="D7" s="328"/>
      <c r="E7" s="328"/>
    </row>
    <row r="8" spans="1:6" ht="15" customHeight="1">
      <c r="A8" s="216">
        <v>1</v>
      </c>
      <c r="B8" s="216">
        <v>2</v>
      </c>
      <c r="C8" s="216">
        <v>3</v>
      </c>
      <c r="D8" s="216">
        <v>4</v>
      </c>
      <c r="E8" s="216">
        <v>5</v>
      </c>
    </row>
    <row r="9" spans="1:6" ht="31.5" customHeight="1">
      <c r="A9" s="216">
        <v>1</v>
      </c>
      <c r="B9" s="217" t="s">
        <v>241</v>
      </c>
      <c r="C9" s="216" t="s">
        <v>242</v>
      </c>
      <c r="D9" s="375">
        <v>13.75</v>
      </c>
      <c r="E9" s="375">
        <v>13.75</v>
      </c>
      <c r="F9" s="215"/>
    </row>
    <row r="10" spans="1:6" ht="15.75">
      <c r="A10" s="216">
        <f>A9+1</f>
        <v>2</v>
      </c>
      <c r="B10" s="218" t="s">
        <v>243</v>
      </c>
      <c r="C10" s="216" t="s">
        <v>242</v>
      </c>
      <c r="D10" s="375">
        <v>0</v>
      </c>
      <c r="E10" s="375">
        <v>0</v>
      </c>
    </row>
    <row r="11" spans="1:6" ht="47.25">
      <c r="A11" s="216">
        <f>A10+1</f>
        <v>3</v>
      </c>
      <c r="B11" s="218" t="s">
        <v>244</v>
      </c>
      <c r="C11" s="216" t="s">
        <v>245</v>
      </c>
      <c r="D11" s="375">
        <v>228</v>
      </c>
      <c r="E11" s="375">
        <v>228</v>
      </c>
    </row>
    <row r="12" spans="1:6" ht="31.5">
      <c r="A12" s="216">
        <f>A11+1</f>
        <v>4</v>
      </c>
      <c r="B12" s="218" t="s">
        <v>246</v>
      </c>
      <c r="C12" s="216" t="s">
        <v>247</v>
      </c>
      <c r="D12" s="375">
        <v>8760</v>
      </c>
      <c r="E12" s="375">
        <v>8760</v>
      </c>
    </row>
    <row r="13" spans="1:6" ht="15.75">
      <c r="A13" s="216">
        <f>A12+1</f>
        <v>5</v>
      </c>
      <c r="B13" s="217" t="s">
        <v>410</v>
      </c>
      <c r="C13" s="216" t="s">
        <v>411</v>
      </c>
      <c r="D13" s="375"/>
      <c r="E13" s="376"/>
    </row>
    <row r="14" spans="1:6" ht="15.75">
      <c r="A14" s="216">
        <f>A13+1</f>
        <v>6</v>
      </c>
      <c r="B14" s="218" t="s">
        <v>412</v>
      </c>
      <c r="C14" s="216" t="s">
        <v>411</v>
      </c>
      <c r="D14" s="375">
        <v>0.55000000000000004</v>
      </c>
      <c r="E14" s="376">
        <v>0.55000000000000004</v>
      </c>
    </row>
    <row r="15" spans="1:6" ht="15.75" customHeight="1">
      <c r="A15" s="216">
        <v>7</v>
      </c>
      <c r="B15" s="218" t="s">
        <v>413</v>
      </c>
      <c r="C15" s="216" t="s">
        <v>411</v>
      </c>
      <c r="D15" s="375">
        <v>0</v>
      </c>
      <c r="E15" s="376">
        <v>0</v>
      </c>
    </row>
    <row r="16" spans="1:6" ht="15.75" customHeight="1">
      <c r="A16" s="216">
        <v>8</v>
      </c>
      <c r="B16" s="218" t="s">
        <v>249</v>
      </c>
      <c r="C16" s="216" t="s">
        <v>242</v>
      </c>
      <c r="D16" s="377"/>
      <c r="E16" s="375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68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219"/>
      <c r="B1" s="313" t="s">
        <v>414</v>
      </c>
      <c r="C1" s="313"/>
      <c r="D1" s="313"/>
      <c r="E1" s="313"/>
      <c r="F1" s="313"/>
      <c r="G1" s="313"/>
      <c r="H1" s="313"/>
      <c r="I1" s="220"/>
      <c r="J1" s="220"/>
      <c r="L1" s="221" t="s">
        <v>415</v>
      </c>
      <c r="M1" s="221"/>
      <c r="N1" s="221"/>
    </row>
    <row r="2" spans="1:14" ht="18.75" hidden="1">
      <c r="A2" s="219"/>
      <c r="B2" s="219"/>
      <c r="C2" s="219"/>
      <c r="D2" s="219"/>
      <c r="E2" s="222"/>
      <c r="F2" s="219"/>
      <c r="G2" s="219"/>
      <c r="H2" s="219"/>
    </row>
    <row r="3" spans="1:14" ht="48" customHeight="1">
      <c r="A3" s="313" t="s">
        <v>416</v>
      </c>
      <c r="B3" s="313"/>
      <c r="C3" s="313"/>
      <c r="D3" s="313"/>
      <c r="E3" s="313"/>
      <c r="F3" s="313"/>
      <c r="G3" s="313"/>
      <c r="H3" s="313"/>
    </row>
    <row r="4" spans="1:14" ht="18.75">
      <c r="A4" s="329" t="s">
        <v>417</v>
      </c>
      <c r="B4" s="329"/>
      <c r="C4" s="329"/>
      <c r="D4" s="329"/>
      <c r="E4" s="329"/>
      <c r="F4" s="329"/>
      <c r="G4" s="329"/>
      <c r="H4" s="329"/>
    </row>
    <row r="5" spans="1:14" ht="18.75">
      <c r="A5" s="329" t="s">
        <v>418</v>
      </c>
      <c r="B5" s="329"/>
      <c r="C5" s="329"/>
      <c r="D5" s="329"/>
      <c r="E5" s="329"/>
      <c r="F5" s="329"/>
      <c r="G5" s="329"/>
      <c r="H5" s="179"/>
    </row>
    <row r="6" spans="1:14" ht="19.5" thickBot="1">
      <c r="B6" s="179"/>
      <c r="C6" s="179"/>
      <c r="D6" s="179"/>
      <c r="E6" s="179"/>
      <c r="F6" s="179"/>
      <c r="H6" s="223" t="s">
        <v>219</v>
      </c>
    </row>
    <row r="7" spans="1:14" ht="84.6" customHeight="1">
      <c r="A7" s="332" t="s">
        <v>160</v>
      </c>
      <c r="B7" s="334" t="s">
        <v>1</v>
      </c>
      <c r="C7" s="330" t="s">
        <v>419</v>
      </c>
      <c r="D7" s="330" t="s">
        <v>420</v>
      </c>
      <c r="E7" s="330" t="s">
        <v>251</v>
      </c>
      <c r="F7" s="330" t="s">
        <v>421</v>
      </c>
      <c r="G7" s="330" t="s">
        <v>422</v>
      </c>
      <c r="H7" s="330" t="s">
        <v>423</v>
      </c>
      <c r="I7" s="224" t="s">
        <v>424</v>
      </c>
      <c r="J7" s="225" t="s">
        <v>425</v>
      </c>
      <c r="K7" s="226" t="s">
        <v>426</v>
      </c>
    </row>
    <row r="8" spans="1:14" ht="16.899999999999999" customHeight="1">
      <c r="A8" s="333"/>
      <c r="B8" s="335"/>
      <c r="C8" s="331"/>
      <c r="D8" s="331"/>
      <c r="E8" s="331"/>
      <c r="F8" s="331"/>
      <c r="G8" s="331"/>
      <c r="H8" s="331"/>
      <c r="I8" s="227"/>
      <c r="J8" s="228"/>
      <c r="K8" s="229"/>
    </row>
    <row r="9" spans="1:14" s="1" customFormat="1" ht="21" customHeight="1">
      <c r="A9" s="71">
        <v>1</v>
      </c>
      <c r="B9" s="71">
        <v>2</v>
      </c>
      <c r="C9" s="71">
        <v>3</v>
      </c>
      <c r="D9" s="71">
        <v>4</v>
      </c>
      <c r="E9" s="230"/>
      <c r="F9" s="231"/>
      <c r="G9" s="71">
        <v>5</v>
      </c>
      <c r="H9" s="232">
        <v>6</v>
      </c>
      <c r="I9" s="233" t="e">
        <f>I10+I11+I24+I25+I30+I32+I33+I41</f>
        <v>#REF!</v>
      </c>
      <c r="J9" s="71" t="e">
        <f>J10+J11+J24+J25+J30+J32+J33+J41</f>
        <v>#REF!</v>
      </c>
      <c r="K9" s="234" t="e">
        <f>K10+K11+K24+K25+K30+K32+K33+K41</f>
        <v>#REF!</v>
      </c>
    </row>
    <row r="10" spans="1:14" ht="34.15" customHeight="1">
      <c r="A10" s="71">
        <v>1</v>
      </c>
      <c r="B10" s="5" t="s">
        <v>5</v>
      </c>
      <c r="C10" s="5"/>
      <c r="D10" s="6"/>
      <c r="E10" s="71"/>
      <c r="F10" s="71"/>
      <c r="G10" s="71"/>
      <c r="H10" s="235" t="e">
        <f>G10/D10</f>
        <v>#DIV/0!</v>
      </c>
      <c r="I10" s="236"/>
      <c r="J10" s="71"/>
      <c r="K10" s="234"/>
    </row>
    <row r="11" spans="1:14" ht="39.75" hidden="1" customHeight="1">
      <c r="A11" s="71" t="s">
        <v>6</v>
      </c>
      <c r="B11" s="5" t="s">
        <v>7</v>
      </c>
      <c r="C11" s="5"/>
      <c r="D11" s="6"/>
      <c r="E11" s="237"/>
      <c r="F11" s="71"/>
      <c r="G11" s="6"/>
      <c r="H11" s="235" t="e">
        <f t="shared" ref="H11:H74" si="0">G11/D11</f>
        <v>#DIV/0!</v>
      </c>
      <c r="I11" s="233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>
      <c r="A12" s="71" t="s">
        <v>8</v>
      </c>
      <c r="B12" s="5" t="s">
        <v>9</v>
      </c>
      <c r="C12" s="5"/>
      <c r="D12" s="6"/>
      <c r="E12" s="237"/>
      <c r="F12" s="71"/>
      <c r="G12" s="6"/>
      <c r="H12" s="235" t="e">
        <f t="shared" si="0"/>
        <v>#DIV/0!</v>
      </c>
      <c r="I12" s="233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>
      <c r="A13" s="71" t="s">
        <v>10</v>
      </c>
      <c r="B13" s="5" t="s">
        <v>11</v>
      </c>
      <c r="C13" s="5"/>
      <c r="D13" s="6"/>
      <c r="E13" s="238"/>
      <c r="F13" s="6"/>
      <c r="G13" s="71"/>
      <c r="H13" s="235" t="e">
        <f t="shared" si="0"/>
        <v>#DIV/0!</v>
      </c>
      <c r="I13" s="236">
        <f>ROUND(I14*I15,2)</f>
        <v>548.03</v>
      </c>
      <c r="J13" s="71">
        <f>ROUND(J14*J15,2)</f>
        <v>821.28</v>
      </c>
      <c r="K13" s="234">
        <f>ROUND(K14*K15,2)</f>
        <v>920.23</v>
      </c>
    </row>
    <row r="14" spans="1:14" s="9" customFormat="1" ht="30" hidden="1" customHeight="1">
      <c r="A14" s="71" t="s">
        <v>12</v>
      </c>
      <c r="B14" s="5" t="s">
        <v>252</v>
      </c>
      <c r="C14" s="5"/>
      <c r="D14" s="239"/>
      <c r="E14" s="237"/>
      <c r="F14" s="71"/>
      <c r="G14" s="71"/>
      <c r="H14" s="235" t="e">
        <f t="shared" si="0"/>
        <v>#DIV/0!</v>
      </c>
      <c r="I14" s="240">
        <f>294.78-3.43</f>
        <v>291.34999999999997</v>
      </c>
      <c r="J14" s="66">
        <f>442.18-5.56</f>
        <v>436.62</v>
      </c>
      <c r="K14" s="241">
        <f>442.18+3.43+5.56</f>
        <v>451.17</v>
      </c>
    </row>
    <row r="15" spans="1:14" s="9" customFormat="1" ht="20.25" hidden="1" customHeight="1">
      <c r="A15" s="71"/>
      <c r="B15" s="5" t="s">
        <v>14</v>
      </c>
      <c r="C15" s="5"/>
      <c r="D15" s="17"/>
      <c r="E15" s="237"/>
      <c r="F15" s="71"/>
      <c r="G15" s="71"/>
      <c r="H15" s="235" t="e">
        <f t="shared" si="0"/>
        <v>#DIV/0!</v>
      </c>
      <c r="I15" s="240">
        <f>1.511+0.37</f>
        <v>1.8809999999999998</v>
      </c>
      <c r="J15" s="66">
        <f>1.511+0.37</f>
        <v>1.8809999999999998</v>
      </c>
      <c r="K15" s="242">
        <f>(1.511*1.105)+0.37</f>
        <v>2.0396549999999998</v>
      </c>
    </row>
    <row r="16" spans="1:14" ht="34.5" hidden="1" customHeight="1">
      <c r="A16" s="71"/>
      <c r="B16" s="5" t="s">
        <v>15</v>
      </c>
      <c r="C16" s="5"/>
      <c r="D16" s="71"/>
      <c r="E16" s="237"/>
      <c r="F16" s="71"/>
      <c r="G16" s="191"/>
      <c r="H16" s="235" t="e">
        <f t="shared" si="0"/>
        <v>#DIV/0!</v>
      </c>
      <c r="I16" s="236"/>
      <c r="J16" s="71"/>
      <c r="K16" s="234"/>
    </row>
    <row r="17" spans="1:11" s="9" customFormat="1" ht="16.149999999999999" hidden="1" customHeight="1">
      <c r="A17" s="71" t="s">
        <v>16</v>
      </c>
      <c r="B17" s="21" t="s">
        <v>427</v>
      </c>
      <c r="C17" s="21"/>
      <c r="D17" s="6"/>
      <c r="E17" s="237"/>
      <c r="F17" s="71"/>
      <c r="G17" s="71"/>
      <c r="H17" s="235" t="e">
        <f t="shared" si="0"/>
        <v>#DIV/0!</v>
      </c>
      <c r="I17" s="240"/>
      <c r="J17" s="66"/>
      <c r="K17" s="241"/>
    </row>
    <row r="18" spans="1:11" s="9" customFormat="1" ht="18.600000000000001" hidden="1" customHeight="1">
      <c r="A18" s="71"/>
      <c r="B18" s="5" t="s">
        <v>14</v>
      </c>
      <c r="C18" s="5"/>
      <c r="D18" s="71"/>
      <c r="E18" s="237"/>
      <c r="F18" s="71"/>
      <c r="G18" s="71"/>
      <c r="H18" s="235" t="e">
        <f t="shared" si="0"/>
        <v>#DIV/0!</v>
      </c>
      <c r="I18" s="240"/>
      <c r="J18" s="66"/>
      <c r="K18" s="241"/>
    </row>
    <row r="19" spans="1:11" ht="19.899999999999999" hidden="1" customHeight="1">
      <c r="A19" s="71"/>
      <c r="B19" s="5" t="s">
        <v>15</v>
      </c>
      <c r="C19" s="5"/>
      <c r="D19" s="71"/>
      <c r="E19" s="237"/>
      <c r="F19" s="71"/>
      <c r="G19" s="71"/>
      <c r="H19" s="235" t="e">
        <f t="shared" si="0"/>
        <v>#DIV/0!</v>
      </c>
      <c r="I19" s="236"/>
      <c r="J19" s="71"/>
      <c r="K19" s="234"/>
    </row>
    <row r="20" spans="1:11" ht="19.149999999999999" hidden="1" customHeight="1">
      <c r="A20" s="71" t="s">
        <v>17</v>
      </c>
      <c r="B20" s="5" t="s">
        <v>18</v>
      </c>
      <c r="C20" s="5"/>
      <c r="D20" s="6"/>
      <c r="E20" s="237"/>
      <c r="F20" s="71"/>
      <c r="G20" s="71"/>
      <c r="H20" s="235" t="e">
        <f t="shared" si="0"/>
        <v>#DIV/0!</v>
      </c>
      <c r="I20" s="236"/>
      <c r="J20" s="71"/>
      <c r="K20" s="234"/>
    </row>
    <row r="21" spans="1:11" ht="19.149999999999999" hidden="1" customHeight="1">
      <c r="A21" s="71" t="s">
        <v>19</v>
      </c>
      <c r="B21" s="5" t="s">
        <v>20</v>
      </c>
      <c r="C21" s="5"/>
      <c r="D21" s="6"/>
      <c r="E21" s="237"/>
      <c r="F21" s="71"/>
      <c r="G21" s="6"/>
      <c r="H21" s="235" t="e">
        <f t="shared" si="0"/>
        <v>#DIV/0!</v>
      </c>
      <c r="I21" s="233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>
      <c r="A22" s="71" t="s">
        <v>21</v>
      </c>
      <c r="B22" s="5" t="s">
        <v>428</v>
      </c>
      <c r="C22" s="5"/>
      <c r="D22" s="6"/>
      <c r="E22" s="6"/>
      <c r="F22" s="6"/>
      <c r="G22" s="71"/>
      <c r="H22" s="235" t="e">
        <f t="shared" si="0"/>
        <v>#DIV/0!</v>
      </c>
      <c r="I22" s="240">
        <v>124.86</v>
      </c>
      <c r="J22" s="66">
        <v>187.27</v>
      </c>
      <c r="K22" s="241">
        <v>187.27</v>
      </c>
    </row>
    <row r="23" spans="1:11" s="9" customFormat="1" ht="16.899999999999999" hidden="1" customHeight="1">
      <c r="A23" s="71" t="s">
        <v>23</v>
      </c>
      <c r="B23" s="5" t="s">
        <v>24</v>
      </c>
      <c r="C23" s="5"/>
      <c r="D23" s="71"/>
      <c r="E23" s="237"/>
      <c r="F23" s="71"/>
      <c r="G23" s="71"/>
      <c r="H23" s="235" t="e">
        <f t="shared" si="0"/>
        <v>#DIV/0!</v>
      </c>
      <c r="I23" s="240">
        <v>15.24</v>
      </c>
      <c r="J23" s="66">
        <v>15.24</v>
      </c>
      <c r="K23" s="241">
        <v>16.149999999999999</v>
      </c>
    </row>
    <row r="24" spans="1:11" ht="34.9" hidden="1" customHeight="1">
      <c r="A24" s="71" t="s">
        <v>25</v>
      </c>
      <c r="B24" s="5" t="s">
        <v>26</v>
      </c>
      <c r="C24" s="5"/>
      <c r="D24" s="71"/>
      <c r="E24" s="237"/>
      <c r="F24" s="71"/>
      <c r="G24" s="6"/>
      <c r="H24" s="235" t="e">
        <f t="shared" si="0"/>
        <v>#DIV/0!</v>
      </c>
      <c r="I24" s="236"/>
      <c r="J24" s="71"/>
      <c r="K24" s="234"/>
    </row>
    <row r="25" spans="1:11" ht="31.5" hidden="1">
      <c r="A25" s="71" t="s">
        <v>27</v>
      </c>
      <c r="B25" s="5" t="s">
        <v>28</v>
      </c>
      <c r="C25" s="5"/>
      <c r="D25" s="6"/>
      <c r="E25" s="237"/>
      <c r="F25" s="71"/>
      <c r="G25" s="6"/>
      <c r="H25" s="235" t="e">
        <f t="shared" si="0"/>
        <v>#DIV/0!</v>
      </c>
      <c r="I25" s="236" t="e">
        <f>ROUND((#REF!/10*4)/1000,2)</f>
        <v>#REF!</v>
      </c>
      <c r="J25" s="71" t="e">
        <f>ROUND((#REF!/10*6)/1000,2)</f>
        <v>#REF!</v>
      </c>
      <c r="K25" s="234" t="e">
        <f>ROUND((#REF!/1000),2)</f>
        <v>#REF!</v>
      </c>
    </row>
    <row r="26" spans="1:11" s="9" customFormat="1" ht="31.5" hidden="1">
      <c r="A26" s="71" t="s">
        <v>29</v>
      </c>
      <c r="B26" s="5" t="s">
        <v>30</v>
      </c>
      <c r="C26" s="5"/>
      <c r="D26" s="71"/>
      <c r="E26" s="237"/>
      <c r="F26" s="71"/>
      <c r="G26" s="71"/>
      <c r="H26" s="235" t="e">
        <f t="shared" si="0"/>
        <v>#DIV/0!</v>
      </c>
      <c r="I26" s="240">
        <v>2.4</v>
      </c>
      <c r="J26" s="66">
        <v>2.4</v>
      </c>
      <c r="K26" s="241">
        <v>2.4</v>
      </c>
    </row>
    <row r="27" spans="1:11" s="9" customFormat="1" ht="15.75" hidden="1">
      <c r="A27" s="71" t="s">
        <v>31</v>
      </c>
      <c r="B27" s="5" t="s">
        <v>32</v>
      </c>
      <c r="C27" s="5"/>
      <c r="D27" s="71"/>
      <c r="E27" s="237"/>
      <c r="F27" s="71"/>
      <c r="G27" s="71"/>
      <c r="H27" s="235" t="e">
        <f t="shared" si="0"/>
        <v>#DIV/0!</v>
      </c>
      <c r="I27" s="240"/>
      <c r="J27" s="66"/>
      <c r="K27" s="241"/>
    </row>
    <row r="28" spans="1:11" s="9" customFormat="1" ht="15.75" hidden="1">
      <c r="A28" s="71" t="s">
        <v>225</v>
      </c>
      <c r="B28" s="15" t="s">
        <v>33</v>
      </c>
      <c r="C28" s="15"/>
      <c r="D28" s="71"/>
      <c r="E28" s="237"/>
      <c r="F28" s="71"/>
      <c r="G28" s="71"/>
      <c r="H28" s="235" t="e">
        <f t="shared" si="0"/>
        <v>#DIV/0!</v>
      </c>
      <c r="I28" s="240"/>
      <c r="J28" s="66"/>
      <c r="K28" s="241"/>
    </row>
    <row r="29" spans="1:11" s="113" customFormat="1" ht="21" hidden="1" customHeight="1">
      <c r="A29" s="176" t="s">
        <v>226</v>
      </c>
      <c r="B29" s="15" t="s">
        <v>34</v>
      </c>
      <c r="C29" s="15"/>
      <c r="D29" s="71"/>
      <c r="E29" s="237"/>
      <c r="F29" s="71"/>
      <c r="G29" s="176"/>
      <c r="H29" s="235" t="e">
        <f t="shared" si="0"/>
        <v>#DIV/0!</v>
      </c>
      <c r="I29" s="243" t="e">
        <f>ROUND(I25/I26/4*1000,2)</f>
        <v>#REF!</v>
      </c>
      <c r="J29" s="109" t="e">
        <f>ROUND(J25/J26/6*1000,2)</f>
        <v>#REF!</v>
      </c>
      <c r="K29" s="244" t="e">
        <f>ROUND(K25/K26/6*1000,2)</f>
        <v>#REF!</v>
      </c>
    </row>
    <row r="30" spans="1:11" ht="21.75" hidden="1" customHeight="1">
      <c r="A30" s="71" t="s">
        <v>227</v>
      </c>
      <c r="B30" s="73" t="s">
        <v>36</v>
      </c>
      <c r="C30" s="73"/>
      <c r="D30" s="176"/>
      <c r="E30" s="176"/>
      <c r="F30" s="176"/>
      <c r="G30" s="71"/>
      <c r="H30" s="235" t="e">
        <f t="shared" si="0"/>
        <v>#DIV/0!</v>
      </c>
      <c r="I30" s="236" t="e">
        <f>ROUND(I25*0.305,2)</f>
        <v>#REF!</v>
      </c>
      <c r="J30" s="71" t="e">
        <f>ROUND(J25*0.305,2)</f>
        <v>#REF!</v>
      </c>
      <c r="K30" s="234" t="e">
        <f>ROUND(K25*0.305,2)</f>
        <v>#REF!</v>
      </c>
    </row>
    <row r="31" spans="1:11" ht="21.75" hidden="1" customHeight="1">
      <c r="A31" s="71" t="s">
        <v>37</v>
      </c>
      <c r="B31" s="15" t="s">
        <v>38</v>
      </c>
      <c r="C31" s="15"/>
      <c r="D31" s="71"/>
      <c r="E31" s="71"/>
      <c r="F31" s="71"/>
      <c r="G31" s="71"/>
      <c r="H31" s="235" t="e">
        <f t="shared" si="0"/>
        <v>#DIV/0!</v>
      </c>
      <c r="I31" s="236">
        <v>30.5</v>
      </c>
      <c r="J31" s="71">
        <v>30.5</v>
      </c>
      <c r="K31" s="234">
        <v>30.5</v>
      </c>
    </row>
    <row r="32" spans="1:11" ht="29.25" hidden="1" customHeight="1">
      <c r="A32" s="71" t="s">
        <v>228</v>
      </c>
      <c r="B32" s="15" t="s">
        <v>39</v>
      </c>
      <c r="C32" s="15"/>
      <c r="D32" s="71"/>
      <c r="E32" s="71"/>
      <c r="F32" s="71"/>
      <c r="G32" s="6"/>
      <c r="H32" s="235" t="e">
        <f t="shared" si="0"/>
        <v>#DIV/0!</v>
      </c>
      <c r="I32" s="236"/>
      <c r="J32" s="71"/>
      <c r="K32" s="234"/>
    </row>
    <row r="33" spans="1:11" ht="53.25" hidden="1" customHeight="1">
      <c r="A33" s="71" t="s">
        <v>40</v>
      </c>
      <c r="B33" s="5" t="s">
        <v>41</v>
      </c>
      <c r="C33" s="5"/>
      <c r="D33" s="6"/>
      <c r="E33" s="238"/>
      <c r="F33" s="6"/>
      <c r="G33" s="6"/>
      <c r="H33" s="235" t="e">
        <f t="shared" si="0"/>
        <v>#DIV/0!</v>
      </c>
      <c r="I33" s="233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>
      <c r="A34" s="71" t="s">
        <v>42</v>
      </c>
      <c r="B34" s="5" t="s">
        <v>43</v>
      </c>
      <c r="C34" s="5"/>
      <c r="D34" s="6"/>
      <c r="E34" s="6"/>
      <c r="F34" s="6"/>
      <c r="G34" s="6"/>
      <c r="H34" s="235" t="e">
        <f t="shared" si="0"/>
        <v>#DIV/0!</v>
      </c>
      <c r="I34" s="236" t="e">
        <f>ROUND((#REF!/10*4)/1000,2)</f>
        <v>#REF!</v>
      </c>
      <c r="J34" s="71" t="e">
        <f>ROUND((#REF!/10*6)/1000,2)</f>
        <v>#REF!</v>
      </c>
      <c r="K34" s="234" t="e">
        <f>ROUND(#REF!/1000,2)</f>
        <v>#REF!</v>
      </c>
    </row>
    <row r="35" spans="1:11" ht="34.5" hidden="1" customHeight="1">
      <c r="A35" s="71" t="s">
        <v>257</v>
      </c>
      <c r="B35" s="5" t="s">
        <v>44</v>
      </c>
      <c r="C35" s="5"/>
      <c r="D35" s="6"/>
      <c r="E35" s="238"/>
      <c r="F35" s="6"/>
      <c r="G35" s="6"/>
      <c r="H35" s="235" t="e">
        <f t="shared" si="0"/>
        <v>#DIV/0!</v>
      </c>
      <c r="I35" s="236">
        <v>0.5</v>
      </c>
      <c r="J35" s="71">
        <v>0.5</v>
      </c>
      <c r="K35" s="234">
        <v>0.5</v>
      </c>
    </row>
    <row r="36" spans="1:11" ht="17.45" hidden="1" customHeight="1">
      <c r="A36" s="71"/>
      <c r="B36" s="5" t="s">
        <v>32</v>
      </c>
      <c r="C36" s="5"/>
      <c r="D36" s="6"/>
      <c r="E36" s="238"/>
      <c r="F36" s="6"/>
      <c r="G36" s="71"/>
      <c r="H36" s="235" t="e">
        <f t="shared" si="0"/>
        <v>#DIV/0!</v>
      </c>
      <c r="I36" s="236"/>
      <c r="J36" s="71"/>
      <c r="K36" s="234"/>
    </row>
    <row r="37" spans="1:11" s="83" customFormat="1" ht="18.600000000000001" hidden="1" customHeight="1">
      <c r="A37" s="176"/>
      <c r="B37" s="15" t="s">
        <v>34</v>
      </c>
      <c r="C37" s="15"/>
      <c r="D37" s="71"/>
      <c r="E37" s="237"/>
      <c r="F37" s="71"/>
      <c r="G37" s="17"/>
      <c r="H37" s="235" t="e">
        <f t="shared" si="0"/>
        <v>#DIV/0!</v>
      </c>
      <c r="I37" s="245" t="e">
        <f>I34/I35/4*1000</f>
        <v>#REF!</v>
      </c>
      <c r="J37" s="17" t="e">
        <f>J34/J35/6*1000</f>
        <v>#REF!</v>
      </c>
      <c r="K37" s="246" t="e">
        <f>K34/K35/6*1000</f>
        <v>#REF!</v>
      </c>
    </row>
    <row r="38" spans="1:11" ht="23.25" hidden="1" customHeight="1">
      <c r="A38" s="71"/>
      <c r="B38" s="73" t="s">
        <v>36</v>
      </c>
      <c r="C38" s="73"/>
      <c r="D38" s="17"/>
      <c r="E38" s="17"/>
      <c r="F38" s="17"/>
      <c r="G38" s="6"/>
      <c r="H38" s="235" t="e">
        <f t="shared" si="0"/>
        <v>#DIV/0!</v>
      </c>
      <c r="I38" s="233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>
      <c r="A39" s="71" t="s">
        <v>258</v>
      </c>
      <c r="B39" s="15" t="s">
        <v>38</v>
      </c>
      <c r="C39" s="15"/>
      <c r="D39" s="6"/>
      <c r="E39" s="6"/>
      <c r="F39" s="6"/>
      <c r="G39" s="71"/>
      <c r="H39" s="235" t="e">
        <f t="shared" si="0"/>
        <v>#DIV/0!</v>
      </c>
      <c r="I39" s="236"/>
      <c r="J39" s="71"/>
      <c r="K39" s="234"/>
    </row>
    <row r="40" spans="1:11" ht="19.149999999999999" hidden="1" customHeight="1">
      <c r="A40" s="71" t="s">
        <v>45</v>
      </c>
      <c r="B40" s="15" t="s">
        <v>46</v>
      </c>
      <c r="C40" s="15"/>
      <c r="D40" s="6"/>
      <c r="E40" s="238"/>
      <c r="F40" s="6"/>
      <c r="G40" s="6"/>
      <c r="H40" s="235" t="e">
        <f t="shared" si="0"/>
        <v>#DIV/0!</v>
      </c>
      <c r="I40" s="236"/>
      <c r="J40" s="71"/>
      <c r="K40" s="234"/>
    </row>
    <row r="41" spans="1:11" ht="52.9" hidden="1" customHeight="1">
      <c r="A41" s="71" t="s">
        <v>47</v>
      </c>
      <c r="B41" s="15" t="s">
        <v>48</v>
      </c>
      <c r="C41" s="15"/>
      <c r="D41" s="6"/>
      <c r="E41" s="238"/>
      <c r="F41" s="6"/>
      <c r="G41" s="6"/>
      <c r="H41" s="235" t="e">
        <f t="shared" si="0"/>
        <v>#DIV/0!</v>
      </c>
      <c r="I41" s="236"/>
      <c r="J41" s="71"/>
      <c r="K41" s="234"/>
    </row>
    <row r="42" spans="1:11" ht="29.25" hidden="1" customHeight="1">
      <c r="A42" s="71" t="s">
        <v>49</v>
      </c>
      <c r="B42" s="5" t="s">
        <v>50</v>
      </c>
      <c r="C42" s="5"/>
      <c r="D42" s="6"/>
      <c r="E42" s="238"/>
      <c r="F42" s="6"/>
      <c r="G42" s="6"/>
      <c r="H42" s="235" t="e">
        <f t="shared" si="0"/>
        <v>#DIV/0!</v>
      </c>
      <c r="I42" s="236" t="e">
        <f>I43++I48+I49+I53</f>
        <v>#REF!</v>
      </c>
      <c r="J42" s="71" t="e">
        <f>J43++J48+J49+J53</f>
        <v>#REF!</v>
      </c>
      <c r="K42" s="234" t="e">
        <f>K43++K48+K49+K53</f>
        <v>#REF!</v>
      </c>
    </row>
    <row r="43" spans="1:11" ht="15.75">
      <c r="A43" s="71" t="s">
        <v>51</v>
      </c>
      <c r="B43" s="15" t="s">
        <v>52</v>
      </c>
      <c r="C43" s="15"/>
      <c r="D43" s="71"/>
      <c r="E43" s="71"/>
      <c r="F43" s="71"/>
      <c r="G43" s="6"/>
      <c r="H43" s="235" t="e">
        <f t="shared" si="0"/>
        <v>#DIV/0!</v>
      </c>
      <c r="I43" s="236">
        <f>I44+I45+I46+I47</f>
        <v>0</v>
      </c>
      <c r="J43" s="71">
        <f>J44+J45+J46+J47</f>
        <v>0</v>
      </c>
      <c r="K43" s="234">
        <f>K44+K45+K46+K47</f>
        <v>0</v>
      </c>
    </row>
    <row r="44" spans="1:11" ht="31.5" hidden="1">
      <c r="A44" s="71" t="s">
        <v>53</v>
      </c>
      <c r="B44" s="5" t="s">
        <v>54</v>
      </c>
      <c r="C44" s="5"/>
      <c r="D44" s="6"/>
      <c r="E44" s="6"/>
      <c r="F44" s="6"/>
      <c r="G44" s="6"/>
      <c r="H44" s="235" t="e">
        <f t="shared" si="0"/>
        <v>#DIV/0!</v>
      </c>
      <c r="I44" s="236">
        <f>75.82-75.82</f>
        <v>0</v>
      </c>
      <c r="J44" s="71">
        <f>113.73-113.73</f>
        <v>0</v>
      </c>
      <c r="K44" s="234">
        <v>0</v>
      </c>
    </row>
    <row r="45" spans="1:11" ht="47.25" hidden="1">
      <c r="A45" s="71" t="s">
        <v>55</v>
      </c>
      <c r="B45" s="21" t="s">
        <v>56</v>
      </c>
      <c r="C45" s="21"/>
      <c r="D45" s="6"/>
      <c r="E45" s="238"/>
      <c r="F45" s="6"/>
      <c r="G45" s="6"/>
      <c r="H45" s="235" t="e">
        <f t="shared" si="0"/>
        <v>#DIV/0!</v>
      </c>
      <c r="I45" s="236"/>
      <c r="J45" s="71"/>
      <c r="K45" s="234"/>
    </row>
    <row r="46" spans="1:11" ht="31.5" hidden="1">
      <c r="A46" s="71" t="s">
        <v>57</v>
      </c>
      <c r="B46" s="21" t="s">
        <v>253</v>
      </c>
      <c r="C46" s="21"/>
      <c r="D46" s="6"/>
      <c r="E46" s="238"/>
      <c r="F46" s="6"/>
      <c r="G46" s="6"/>
      <c r="H46" s="235" t="e">
        <f t="shared" si="0"/>
        <v>#DIV/0!</v>
      </c>
      <c r="I46" s="236"/>
      <c r="J46" s="71"/>
      <c r="K46" s="234"/>
    </row>
    <row r="47" spans="1:11" ht="31.5" hidden="1">
      <c r="A47" s="71" t="s">
        <v>60</v>
      </c>
      <c r="B47" s="5" t="s">
        <v>61</v>
      </c>
      <c r="C47" s="5"/>
      <c r="D47" s="6"/>
      <c r="E47" s="238"/>
      <c r="F47" s="6"/>
      <c r="G47" s="6"/>
      <c r="H47" s="235" t="e">
        <f t="shared" si="0"/>
        <v>#DIV/0!</v>
      </c>
      <c r="I47" s="236"/>
      <c r="J47" s="71"/>
      <c r="K47" s="234"/>
    </row>
    <row r="48" spans="1:11" ht="31.5" hidden="1">
      <c r="A48" s="71" t="s">
        <v>62</v>
      </c>
      <c r="B48" s="5" t="s">
        <v>63</v>
      </c>
      <c r="C48" s="5"/>
      <c r="D48" s="6"/>
      <c r="E48" s="238"/>
      <c r="F48" s="6"/>
      <c r="G48" s="6"/>
      <c r="H48" s="235" t="e">
        <f t="shared" si="0"/>
        <v>#DIV/0!</v>
      </c>
      <c r="I48" s="236"/>
      <c r="J48" s="71"/>
      <c r="K48" s="234"/>
    </row>
    <row r="49" spans="1:11" ht="15.75" hidden="1">
      <c r="A49" s="71" t="s">
        <v>64</v>
      </c>
      <c r="B49" s="5" t="s">
        <v>65</v>
      </c>
      <c r="C49" s="5"/>
      <c r="D49" s="6"/>
      <c r="E49" s="238"/>
      <c r="F49" s="6"/>
      <c r="G49" s="6"/>
      <c r="H49" s="235" t="e">
        <f t="shared" si="0"/>
        <v>#DIV/0!</v>
      </c>
      <c r="I49" s="236" t="e">
        <f>ROUND((#REF!/10*4/1000),2)</f>
        <v>#REF!</v>
      </c>
      <c r="J49" s="71" t="e">
        <f>ROUND((#REF!/10*6)/1000,2)</f>
        <v>#REF!</v>
      </c>
      <c r="K49" s="234" t="e">
        <f>ROUND(#REF!/1000,2)</f>
        <v>#REF!</v>
      </c>
    </row>
    <row r="50" spans="1:11" s="9" customFormat="1" ht="34.9" hidden="1" customHeight="1">
      <c r="A50" s="71" t="s">
        <v>66</v>
      </c>
      <c r="B50" s="15" t="s">
        <v>67</v>
      </c>
      <c r="C50" s="15"/>
      <c r="D50" s="71"/>
      <c r="E50" s="237"/>
      <c r="F50" s="71"/>
      <c r="G50" s="71"/>
      <c r="H50" s="235" t="e">
        <f t="shared" si="0"/>
        <v>#DIV/0!</v>
      </c>
      <c r="I50" s="240">
        <v>4.3</v>
      </c>
      <c r="J50" s="66">
        <v>4.3</v>
      </c>
      <c r="K50" s="241">
        <v>4.3</v>
      </c>
    </row>
    <row r="51" spans="1:11" s="9" customFormat="1" ht="21" hidden="1" customHeight="1">
      <c r="A51" s="71" t="s">
        <v>68</v>
      </c>
      <c r="B51" s="15" t="s">
        <v>69</v>
      </c>
      <c r="C51" s="15"/>
      <c r="D51" s="71"/>
      <c r="E51" s="71"/>
      <c r="F51" s="71"/>
      <c r="G51" s="71"/>
      <c r="H51" s="235" t="e">
        <f t="shared" si="0"/>
        <v>#DIV/0!</v>
      </c>
      <c r="I51" s="240"/>
      <c r="J51" s="66"/>
      <c r="K51" s="241"/>
    </row>
    <row r="52" spans="1:11" s="113" customFormat="1" ht="15.75" hidden="1">
      <c r="A52" s="176" t="s">
        <v>70</v>
      </c>
      <c r="B52" s="15" t="s">
        <v>34</v>
      </c>
      <c r="C52" s="15"/>
      <c r="D52" s="71"/>
      <c r="E52" s="237"/>
      <c r="F52" s="71"/>
      <c r="G52" s="17"/>
      <c r="H52" s="235" t="e">
        <f t="shared" si="0"/>
        <v>#DIV/0!</v>
      </c>
      <c r="I52" s="247" t="e">
        <f>I49/I50/4*1000</f>
        <v>#REF!</v>
      </c>
      <c r="J52" s="111" t="e">
        <f>J49/J50/6*1000</f>
        <v>#REF!</v>
      </c>
      <c r="K52" s="248" t="e">
        <f>K49/K50/6*1000</f>
        <v>#REF!</v>
      </c>
    </row>
    <row r="53" spans="1:11" ht="24.75" hidden="1" customHeight="1">
      <c r="A53" s="68" t="s">
        <v>71</v>
      </c>
      <c r="B53" s="73" t="s">
        <v>36</v>
      </c>
      <c r="C53" s="73"/>
      <c r="D53" s="17"/>
      <c r="E53" s="17"/>
      <c r="F53" s="17"/>
      <c r="G53" s="6"/>
      <c r="H53" s="235" t="e">
        <f t="shared" si="0"/>
        <v>#DIV/0!</v>
      </c>
      <c r="I53" s="236" t="e">
        <f>ROUND(I49*0.305,2)</f>
        <v>#REF!</v>
      </c>
      <c r="J53" s="71" t="e">
        <f>ROUND(J49*0.305,2)</f>
        <v>#REF!</v>
      </c>
      <c r="K53" s="234" t="e">
        <f>ROUND(K49*0.305,2)</f>
        <v>#REF!</v>
      </c>
    </row>
    <row r="54" spans="1:11" ht="28.5" hidden="1" customHeight="1">
      <c r="A54" s="68" t="s">
        <v>72</v>
      </c>
      <c r="B54" s="15" t="s">
        <v>38</v>
      </c>
      <c r="C54" s="15"/>
      <c r="D54" s="71"/>
      <c r="E54" s="71"/>
      <c r="F54" s="71"/>
      <c r="G54" s="71"/>
      <c r="H54" s="235" t="e">
        <f t="shared" si="0"/>
        <v>#DIV/0!</v>
      </c>
      <c r="I54" s="236">
        <f>I55+I56+I58+I59+I60+I61+I62+I63+I64+I65+I66+I67</f>
        <v>-48.02</v>
      </c>
      <c r="J54" s="71">
        <f>J55+J56+J58+J59+J60+J61+J62+J63+J64+J65+J66+J67</f>
        <v>0</v>
      </c>
      <c r="K54" s="234">
        <f>K55+K56+K58+K59+K60+K61+K62+K63+K64+K65+K66+K67</f>
        <v>0</v>
      </c>
    </row>
    <row r="55" spans="1:11" ht="31.5">
      <c r="A55" s="71" t="s">
        <v>73</v>
      </c>
      <c r="B55" s="5" t="s">
        <v>74</v>
      </c>
      <c r="C55" s="5"/>
      <c r="D55" s="71"/>
      <c r="E55" s="71"/>
      <c r="F55" s="71"/>
      <c r="G55" s="6"/>
      <c r="H55" s="235" t="e">
        <f t="shared" si="0"/>
        <v>#DIV/0!</v>
      </c>
      <c r="I55" s="236"/>
      <c r="J55" s="71"/>
      <c r="K55" s="234"/>
    </row>
    <row r="56" spans="1:11" ht="31.5" hidden="1">
      <c r="A56" s="71" t="s">
        <v>75</v>
      </c>
      <c r="B56" s="5" t="s">
        <v>76</v>
      </c>
      <c r="C56" s="5"/>
      <c r="D56" s="71"/>
      <c r="E56" s="237"/>
      <c r="F56" s="71"/>
      <c r="G56" s="6"/>
      <c r="H56" s="235" t="e">
        <f t="shared" si="0"/>
        <v>#DIV/0!</v>
      </c>
      <c r="I56" s="236"/>
      <c r="J56" s="71"/>
      <c r="K56" s="234"/>
    </row>
    <row r="57" spans="1:11" s="9" customFormat="1" ht="31.5" hidden="1">
      <c r="A57" s="71" t="s">
        <v>77</v>
      </c>
      <c r="B57" s="5" t="s">
        <v>78</v>
      </c>
      <c r="C57" s="5"/>
      <c r="D57" s="71"/>
      <c r="E57" s="237"/>
      <c r="F57" s="71"/>
      <c r="G57" s="6"/>
      <c r="H57" s="235" t="e">
        <f t="shared" si="0"/>
        <v>#DIV/0!</v>
      </c>
      <c r="I57" s="240"/>
      <c r="J57" s="66"/>
      <c r="K57" s="241"/>
    </row>
    <row r="58" spans="1:11" ht="15.75" hidden="1">
      <c r="A58" s="71" t="s">
        <v>79</v>
      </c>
      <c r="B58" s="5" t="s">
        <v>80</v>
      </c>
      <c r="C58" s="5"/>
      <c r="D58" s="71"/>
      <c r="E58" s="237"/>
      <c r="F58" s="71"/>
      <c r="G58" s="6"/>
      <c r="H58" s="235" t="e">
        <f t="shared" si="0"/>
        <v>#DIV/0!</v>
      </c>
      <c r="I58" s="236"/>
      <c r="J58" s="71"/>
      <c r="K58" s="234"/>
    </row>
    <row r="59" spans="1:11" ht="15.75" hidden="1">
      <c r="A59" s="71" t="s">
        <v>81</v>
      </c>
      <c r="B59" s="15" t="s">
        <v>38</v>
      </c>
      <c r="C59" s="15"/>
      <c r="D59" s="71"/>
      <c r="E59" s="237"/>
      <c r="F59" s="71"/>
      <c r="G59" s="6"/>
      <c r="H59" s="235" t="e">
        <f t="shared" si="0"/>
        <v>#DIV/0!</v>
      </c>
      <c r="I59" s="236"/>
      <c r="J59" s="71"/>
      <c r="K59" s="234"/>
    </row>
    <row r="60" spans="1:11" ht="31.5" hidden="1">
      <c r="A60" s="71" t="s">
        <v>82</v>
      </c>
      <c r="B60" s="15" t="s">
        <v>87</v>
      </c>
      <c r="C60" s="15"/>
      <c r="D60" s="71"/>
      <c r="E60" s="237"/>
      <c r="F60" s="71"/>
      <c r="G60" s="6"/>
      <c r="H60" s="235" t="e">
        <f t="shared" si="0"/>
        <v>#DIV/0!</v>
      </c>
      <c r="I60" s="236"/>
      <c r="J60" s="71"/>
      <c r="K60" s="234"/>
    </row>
    <row r="61" spans="1:11" ht="21.6" hidden="1" customHeight="1">
      <c r="A61" s="71" t="s">
        <v>85</v>
      </c>
      <c r="B61" s="15" t="s">
        <v>89</v>
      </c>
      <c r="C61" s="15"/>
      <c r="D61" s="71"/>
      <c r="E61" s="237"/>
      <c r="F61" s="71"/>
      <c r="G61" s="6"/>
      <c r="H61" s="235" t="e">
        <f t="shared" si="0"/>
        <v>#DIV/0!</v>
      </c>
      <c r="I61" s="236">
        <f>ROUND(D62/16*4,2)-48.02</f>
        <v>-48.02</v>
      </c>
      <c r="J61" s="71">
        <f>72.03-72.03</f>
        <v>0</v>
      </c>
      <c r="K61" s="234"/>
    </row>
    <row r="62" spans="1:11" ht="19.149999999999999" hidden="1" customHeight="1">
      <c r="A62" s="71" t="s">
        <v>75</v>
      </c>
      <c r="B62" s="15" t="s">
        <v>91</v>
      </c>
      <c r="C62" s="15"/>
      <c r="D62" s="71"/>
      <c r="E62" s="237"/>
      <c r="F62" s="71"/>
      <c r="G62" s="6"/>
      <c r="H62" s="235" t="e">
        <f t="shared" si="0"/>
        <v>#DIV/0!</v>
      </c>
      <c r="I62" s="236"/>
      <c r="J62" s="71"/>
      <c r="K62" s="234"/>
    </row>
    <row r="63" spans="1:11" ht="32.450000000000003" hidden="1" customHeight="1">
      <c r="A63" s="71" t="s">
        <v>88</v>
      </c>
      <c r="B63" s="15" t="s">
        <v>93</v>
      </c>
      <c r="C63" s="15"/>
      <c r="D63" s="71"/>
      <c r="E63" s="237"/>
      <c r="F63" s="71"/>
      <c r="G63" s="6"/>
      <c r="H63" s="235" t="e">
        <f t="shared" si="0"/>
        <v>#DIV/0!</v>
      </c>
      <c r="I63" s="236"/>
      <c r="J63" s="71"/>
      <c r="K63" s="234"/>
    </row>
    <row r="64" spans="1:11" ht="32.450000000000003" hidden="1" customHeight="1">
      <c r="A64" s="71" t="s">
        <v>90</v>
      </c>
      <c r="B64" s="15" t="s">
        <v>95</v>
      </c>
      <c r="C64" s="15"/>
      <c r="D64" s="71"/>
      <c r="E64" s="237"/>
      <c r="F64" s="71"/>
      <c r="G64" s="6"/>
      <c r="H64" s="235" t="e">
        <f t="shared" si="0"/>
        <v>#DIV/0!</v>
      </c>
      <c r="I64" s="236"/>
      <c r="J64" s="71"/>
      <c r="K64" s="234"/>
    </row>
    <row r="65" spans="1:11" ht="32.450000000000003" hidden="1" customHeight="1">
      <c r="A65" s="71" t="s">
        <v>92</v>
      </c>
      <c r="B65" s="15" t="s">
        <v>96</v>
      </c>
      <c r="C65" s="15"/>
      <c r="D65" s="71"/>
      <c r="E65" s="237"/>
      <c r="F65" s="71"/>
      <c r="G65" s="6"/>
      <c r="H65" s="235" t="e">
        <f t="shared" si="0"/>
        <v>#DIV/0!</v>
      </c>
      <c r="I65" s="236"/>
      <c r="J65" s="71"/>
      <c r="K65" s="234"/>
    </row>
    <row r="66" spans="1:11" ht="32.450000000000003" hidden="1" customHeight="1">
      <c r="A66" s="71" t="s">
        <v>94</v>
      </c>
      <c r="B66" s="15" t="s">
        <v>98</v>
      </c>
      <c r="C66" s="15"/>
      <c r="D66" s="71"/>
      <c r="E66" s="237"/>
      <c r="F66" s="71"/>
      <c r="G66" s="6"/>
      <c r="H66" s="235" t="e">
        <f t="shared" si="0"/>
        <v>#DIV/0!</v>
      </c>
      <c r="I66" s="236"/>
      <c r="J66" s="71"/>
      <c r="K66" s="234"/>
    </row>
    <row r="67" spans="1:11" ht="35.450000000000003" hidden="1" customHeight="1">
      <c r="A67" s="71" t="s">
        <v>254</v>
      </c>
      <c r="B67" s="15" t="s">
        <v>100</v>
      </c>
      <c r="C67" s="15"/>
      <c r="D67" s="71"/>
      <c r="E67" s="237"/>
      <c r="F67" s="71"/>
      <c r="G67" s="6"/>
      <c r="H67" s="235" t="e">
        <f t="shared" si="0"/>
        <v>#DIV/0!</v>
      </c>
      <c r="I67" s="236">
        <v>0</v>
      </c>
      <c r="J67" s="71">
        <v>0</v>
      </c>
      <c r="K67" s="234">
        <v>0</v>
      </c>
    </row>
    <row r="68" spans="1:11" ht="46.5" hidden="1" customHeight="1">
      <c r="A68" s="71" t="s">
        <v>77</v>
      </c>
      <c r="B68" s="5" t="s">
        <v>101</v>
      </c>
      <c r="C68" s="5"/>
      <c r="D68" s="6"/>
      <c r="E68" s="237"/>
      <c r="F68" s="71"/>
      <c r="G68" s="6"/>
      <c r="H68" s="235" t="e">
        <f t="shared" si="0"/>
        <v>#DIV/0!</v>
      </c>
      <c r="I68" s="236"/>
      <c r="J68" s="71"/>
      <c r="K68" s="234"/>
    </row>
    <row r="69" spans="1:11" ht="31.5">
      <c r="A69" s="71" t="s">
        <v>102</v>
      </c>
      <c r="B69" s="5" t="s">
        <v>103</v>
      </c>
      <c r="C69" s="5"/>
      <c r="D69" s="6"/>
      <c r="E69" s="237"/>
      <c r="F69" s="71"/>
      <c r="G69" s="6"/>
      <c r="H69" s="235" t="e">
        <f t="shared" si="0"/>
        <v>#DIV/0!</v>
      </c>
      <c r="I69" s="236"/>
      <c r="J69" s="71"/>
      <c r="K69" s="234"/>
    </row>
    <row r="70" spans="1:11" ht="31.5" hidden="1">
      <c r="A70" s="71" t="s">
        <v>104</v>
      </c>
      <c r="B70" s="5" t="s">
        <v>105</v>
      </c>
      <c r="C70" s="5"/>
      <c r="D70" s="71"/>
      <c r="E70" s="237"/>
      <c r="F70" s="71"/>
      <c r="G70" s="6"/>
      <c r="H70" s="235" t="e">
        <f t="shared" si="0"/>
        <v>#DIV/0!</v>
      </c>
      <c r="I70" s="236"/>
      <c r="J70" s="71"/>
      <c r="K70" s="234"/>
    </row>
    <row r="71" spans="1:11" s="9" customFormat="1" ht="15.75" hidden="1">
      <c r="A71" s="71" t="s">
        <v>106</v>
      </c>
      <c r="B71" s="5" t="s">
        <v>107</v>
      </c>
      <c r="C71" s="5"/>
      <c r="D71" s="71"/>
      <c r="E71" s="237"/>
      <c r="F71" s="71"/>
      <c r="G71" s="6"/>
      <c r="H71" s="235" t="e">
        <f t="shared" si="0"/>
        <v>#DIV/0!</v>
      </c>
      <c r="I71" s="240"/>
      <c r="J71" s="66"/>
      <c r="K71" s="241"/>
    </row>
    <row r="72" spans="1:11" ht="15.75" hidden="1">
      <c r="A72" s="71" t="s">
        <v>108</v>
      </c>
      <c r="B72" s="5" t="s">
        <v>80</v>
      </c>
      <c r="C72" s="5"/>
      <c r="D72" s="71"/>
      <c r="E72" s="237"/>
      <c r="F72" s="71"/>
      <c r="G72" s="6"/>
      <c r="H72" s="235" t="e">
        <f t="shared" si="0"/>
        <v>#DIV/0!</v>
      </c>
      <c r="I72" s="236"/>
      <c r="J72" s="71"/>
      <c r="K72" s="234"/>
    </row>
    <row r="73" spans="1:11" ht="30.6" hidden="1" customHeight="1">
      <c r="A73" s="71" t="s">
        <v>109</v>
      </c>
      <c r="B73" s="15" t="s">
        <v>38</v>
      </c>
      <c r="C73" s="15"/>
      <c r="D73" s="71"/>
      <c r="E73" s="237"/>
      <c r="F73" s="71"/>
      <c r="G73" s="6"/>
      <c r="H73" s="235" t="e">
        <f t="shared" si="0"/>
        <v>#DIV/0!</v>
      </c>
      <c r="I73" s="236"/>
      <c r="J73" s="71"/>
      <c r="K73" s="234"/>
    </row>
    <row r="74" spans="1:11" ht="22.15" hidden="1" customHeight="1">
      <c r="A74" s="71" t="s">
        <v>110</v>
      </c>
      <c r="B74" s="15" t="s">
        <v>111</v>
      </c>
      <c r="C74" s="15"/>
      <c r="D74" s="71"/>
      <c r="E74" s="237"/>
      <c r="F74" s="71"/>
      <c r="G74" s="6"/>
      <c r="H74" s="235" t="e">
        <f t="shared" si="0"/>
        <v>#DIV/0!</v>
      </c>
      <c r="I74" s="236">
        <f>ROUND(D75/16*4,2)-64.54</f>
        <v>-64.540000000000006</v>
      </c>
      <c r="J74" s="71">
        <f>96.81-96.81</f>
        <v>0</v>
      </c>
      <c r="K74" s="234">
        <v>0</v>
      </c>
    </row>
    <row r="75" spans="1:11" ht="36.6" customHeight="1">
      <c r="A75" s="71" t="s">
        <v>112</v>
      </c>
      <c r="B75" s="5" t="s">
        <v>113</v>
      </c>
      <c r="C75" s="5"/>
      <c r="D75" s="71"/>
      <c r="E75" s="237"/>
      <c r="F75" s="71"/>
      <c r="G75" s="6"/>
      <c r="H75" s="235" t="e">
        <f t="shared" ref="H75:H93" si="1">G75/D75</f>
        <v>#DIV/0!</v>
      </c>
      <c r="I75" s="236"/>
      <c r="J75" s="71"/>
      <c r="K75" s="234"/>
    </row>
    <row r="76" spans="1:11" ht="31.5">
      <c r="A76" s="71" t="s">
        <v>229</v>
      </c>
      <c r="B76" s="5" t="s">
        <v>114</v>
      </c>
      <c r="C76" s="5"/>
      <c r="D76" s="6"/>
      <c r="E76" s="237"/>
      <c r="F76" s="71"/>
      <c r="G76" s="6"/>
      <c r="H76" s="235" t="e">
        <f t="shared" si="1"/>
        <v>#DIV/0!</v>
      </c>
      <c r="I76" s="236"/>
      <c r="J76" s="71"/>
      <c r="K76" s="234"/>
    </row>
    <row r="77" spans="1:11" ht="15.75" hidden="1">
      <c r="A77" s="71" t="s">
        <v>238</v>
      </c>
      <c r="B77" s="5" t="s">
        <v>115</v>
      </c>
      <c r="C77" s="5"/>
      <c r="D77" s="71"/>
      <c r="E77" s="237"/>
      <c r="F77" s="71"/>
      <c r="G77" s="6"/>
      <c r="H77" s="235" t="e">
        <f t="shared" si="1"/>
        <v>#DIV/0!</v>
      </c>
      <c r="I77" s="236"/>
      <c r="J77" s="71"/>
      <c r="K77" s="234"/>
    </row>
    <row r="78" spans="1:11" ht="15.75" hidden="1">
      <c r="A78" s="71" t="s">
        <v>116</v>
      </c>
      <c r="B78" s="5" t="s">
        <v>117</v>
      </c>
      <c r="C78" s="5"/>
      <c r="D78" s="71"/>
      <c r="E78" s="237"/>
      <c r="F78" s="71"/>
      <c r="G78" s="6"/>
      <c r="H78" s="235" t="e">
        <f t="shared" si="1"/>
        <v>#DIV/0!</v>
      </c>
      <c r="I78" s="236"/>
      <c r="J78" s="71"/>
      <c r="K78" s="234"/>
    </row>
    <row r="79" spans="1:11" ht="34.9" hidden="1" customHeight="1">
      <c r="A79" s="71" t="s">
        <v>118</v>
      </c>
      <c r="B79" s="21" t="s">
        <v>119</v>
      </c>
      <c r="C79" s="21"/>
      <c r="D79" s="71"/>
      <c r="E79" s="237"/>
      <c r="F79" s="71"/>
      <c r="G79" s="6"/>
      <c r="H79" s="235" t="e">
        <f t="shared" si="1"/>
        <v>#DIV/0!</v>
      </c>
      <c r="I79" s="236">
        <f>I80+I81+I82</f>
        <v>-32.909999999999997</v>
      </c>
      <c r="J79" s="71">
        <f>J80+J81+J82</f>
        <v>0</v>
      </c>
      <c r="K79" s="234">
        <f>K80+K81+K82</f>
        <v>0</v>
      </c>
    </row>
    <row r="80" spans="1:11" ht="31.5" customHeight="1">
      <c r="A80" s="71" t="s">
        <v>120</v>
      </c>
      <c r="B80" s="5" t="s">
        <v>121</v>
      </c>
      <c r="C80" s="5"/>
      <c r="D80" s="71"/>
      <c r="E80" s="71"/>
      <c r="F80" s="71"/>
      <c r="G80" s="6"/>
      <c r="H80" s="235" t="e">
        <f t="shared" si="1"/>
        <v>#DIV/0!</v>
      </c>
      <c r="I80" s="236"/>
      <c r="J80" s="71"/>
      <c r="K80" s="234"/>
    </row>
    <row r="81" spans="1:11" ht="20.25" hidden="1" customHeight="1">
      <c r="A81" s="71" t="s">
        <v>122</v>
      </c>
      <c r="B81" s="69" t="s">
        <v>230</v>
      </c>
      <c r="C81" s="69"/>
      <c r="D81" s="6"/>
      <c r="E81" s="237"/>
      <c r="F81" s="71"/>
      <c r="G81" s="6"/>
      <c r="H81" s="235" t="e">
        <f t="shared" si="1"/>
        <v>#DIV/0!</v>
      </c>
      <c r="I81" s="236"/>
      <c r="J81" s="71"/>
      <c r="K81" s="234"/>
    </row>
    <row r="82" spans="1:11" ht="18.600000000000001" hidden="1" customHeight="1">
      <c r="A82" s="71" t="s">
        <v>123</v>
      </c>
      <c r="B82" s="69" t="s">
        <v>124</v>
      </c>
      <c r="C82" s="69"/>
      <c r="D82" s="6"/>
      <c r="E82" s="237"/>
      <c r="F82" s="71"/>
      <c r="G82" s="6"/>
      <c r="H82" s="235" t="e">
        <f t="shared" si="1"/>
        <v>#DIV/0!</v>
      </c>
      <c r="I82" s="236">
        <f>ROUND(D83/16*4,2)-32.91</f>
        <v>-32.909999999999997</v>
      </c>
      <c r="J82" s="71">
        <f>49.37-49.37</f>
        <v>0</v>
      </c>
      <c r="K82" s="234"/>
    </row>
    <row r="83" spans="1:11" s="19" customFormat="1" ht="15.75" hidden="1">
      <c r="A83" s="68" t="s">
        <v>122</v>
      </c>
      <c r="B83" s="70" t="s">
        <v>126</v>
      </c>
      <c r="C83" s="70"/>
      <c r="D83" s="6"/>
      <c r="E83" s="237"/>
      <c r="F83" s="71"/>
      <c r="G83" s="6"/>
      <c r="H83" s="235" t="e">
        <f t="shared" si="1"/>
        <v>#DIV/0!</v>
      </c>
      <c r="I83" s="249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>
      <c r="A84" s="71"/>
      <c r="B84" s="5" t="s">
        <v>127</v>
      </c>
      <c r="C84" s="5"/>
      <c r="D84" s="6"/>
      <c r="E84" s="6"/>
      <c r="F84" s="6"/>
      <c r="G84" s="6"/>
      <c r="H84" s="235" t="e">
        <f t="shared" si="1"/>
        <v>#DIV/0!</v>
      </c>
      <c r="I84" s="249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>
      <c r="A85" s="71">
        <v>8</v>
      </c>
      <c r="B85" s="5" t="s">
        <v>128</v>
      </c>
      <c r="C85" s="5"/>
      <c r="D85" s="6"/>
      <c r="E85" s="6"/>
      <c r="F85" s="6"/>
      <c r="G85" s="6"/>
      <c r="H85" s="235" t="e">
        <f t="shared" si="1"/>
        <v>#DIV/0!</v>
      </c>
      <c r="I85" s="236">
        <f>I86+I87+I88+I89+I90</f>
        <v>3.7199999999999998</v>
      </c>
      <c r="J85" s="71">
        <f>J86+J87+J88+J89+J90</f>
        <v>6.1099999999999994</v>
      </c>
      <c r="K85" s="234">
        <f>K86+K87+K88+K89+K90</f>
        <v>6.1099999999999994</v>
      </c>
    </row>
    <row r="86" spans="1:11" ht="15.75">
      <c r="A86" s="71">
        <v>9</v>
      </c>
      <c r="B86" s="5" t="s">
        <v>129</v>
      </c>
      <c r="C86" s="5"/>
      <c r="D86" s="6"/>
      <c r="E86" s="71"/>
      <c r="F86" s="71"/>
      <c r="G86" s="71"/>
      <c r="H86" s="235" t="e">
        <f t="shared" si="1"/>
        <v>#DIV/0!</v>
      </c>
      <c r="I86" s="236"/>
      <c r="J86" s="71"/>
      <c r="K86" s="234"/>
    </row>
    <row r="87" spans="1:11" ht="63" hidden="1">
      <c r="A87" s="71" t="s">
        <v>191</v>
      </c>
      <c r="B87" s="5" t="s">
        <v>130</v>
      </c>
      <c r="C87" s="5"/>
      <c r="D87" s="6"/>
      <c r="E87" s="6"/>
      <c r="F87" s="6"/>
      <c r="G87" s="6"/>
      <c r="H87" s="235" t="e">
        <f t="shared" si="1"/>
        <v>#DIV/0!</v>
      </c>
      <c r="I87" s="236"/>
      <c r="J87" s="71"/>
      <c r="K87" s="234"/>
    </row>
    <row r="88" spans="1:11" ht="30" hidden="1" customHeight="1">
      <c r="A88" s="68" t="s">
        <v>192</v>
      </c>
      <c r="B88" s="70" t="s">
        <v>131</v>
      </c>
      <c r="C88" s="70"/>
      <c r="D88" s="6"/>
      <c r="E88" s="6"/>
      <c r="F88" s="6"/>
      <c r="G88" s="6"/>
      <c r="H88" s="235" t="e">
        <f t="shared" si="1"/>
        <v>#DIV/0!</v>
      </c>
      <c r="I88" s="236">
        <v>3</v>
      </c>
      <c r="J88" s="71">
        <v>4.93</v>
      </c>
      <c r="K88" s="234">
        <v>4.93</v>
      </c>
    </row>
    <row r="89" spans="1:11" ht="15.75" hidden="1">
      <c r="A89" s="71" t="s">
        <v>193</v>
      </c>
      <c r="B89" s="70" t="s">
        <v>132</v>
      </c>
      <c r="C89" s="70"/>
      <c r="D89" s="71"/>
      <c r="E89" s="237"/>
      <c r="F89" s="71"/>
      <c r="G89" s="71"/>
      <c r="H89" s="235" t="e">
        <f t="shared" si="1"/>
        <v>#DIV/0!</v>
      </c>
      <c r="I89" s="236"/>
      <c r="J89" s="71"/>
      <c r="K89" s="234"/>
    </row>
    <row r="90" spans="1:11" ht="15.75" hidden="1">
      <c r="A90" s="71" t="s">
        <v>194</v>
      </c>
      <c r="B90" s="70" t="s">
        <v>133</v>
      </c>
      <c r="C90" s="70"/>
      <c r="D90" s="71"/>
      <c r="E90" s="237"/>
      <c r="F90" s="71"/>
      <c r="G90" s="71"/>
      <c r="H90" s="235" t="e">
        <f t="shared" si="1"/>
        <v>#DIV/0!</v>
      </c>
      <c r="I90" s="236">
        <f>I91</f>
        <v>0.72</v>
      </c>
      <c r="J90" s="71">
        <f>J91</f>
        <v>1.18</v>
      </c>
      <c r="K90" s="234">
        <f>K91</f>
        <v>1.18</v>
      </c>
    </row>
    <row r="91" spans="1:11" ht="15.75" hidden="1">
      <c r="A91" s="250" t="s">
        <v>195</v>
      </c>
      <c r="B91" s="70" t="s">
        <v>231</v>
      </c>
      <c r="C91" s="70"/>
      <c r="D91" s="71"/>
      <c r="E91" s="71"/>
      <c r="F91" s="71"/>
      <c r="G91" s="71"/>
      <c r="H91" s="235" t="e">
        <f t="shared" si="1"/>
        <v>#DIV/0!</v>
      </c>
      <c r="I91" s="236">
        <f>ROUND(I88*0.24,2)</f>
        <v>0.72</v>
      </c>
      <c r="J91" s="71">
        <f>ROUND(J88*0.24,2)</f>
        <v>1.18</v>
      </c>
      <c r="K91" s="234">
        <f>ROUND(K88*0.24,2)</f>
        <v>1.18</v>
      </c>
    </row>
    <row r="92" spans="1:11" s="19" customFormat="1" ht="15.75" hidden="1">
      <c r="A92" s="71" t="s">
        <v>232</v>
      </c>
      <c r="B92" s="70" t="s">
        <v>233</v>
      </c>
      <c r="C92" s="70"/>
      <c r="D92" s="71"/>
      <c r="E92" s="237"/>
      <c r="F92" s="71"/>
      <c r="G92" s="6"/>
      <c r="H92" s="235" t="e">
        <f t="shared" si="1"/>
        <v>#DIV/0!</v>
      </c>
      <c r="I92" s="249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>
      <c r="A93" s="71">
        <v>10</v>
      </c>
      <c r="B93" s="5" t="s">
        <v>135</v>
      </c>
      <c r="C93" s="5"/>
      <c r="D93" s="6"/>
      <c r="E93" s="6"/>
      <c r="F93" s="6"/>
      <c r="G93" s="6"/>
      <c r="H93" s="235" t="e">
        <f t="shared" si="1"/>
        <v>#DIV/0!</v>
      </c>
      <c r="I93" s="251">
        <v>124.86</v>
      </c>
      <c r="J93" s="67">
        <v>187.27</v>
      </c>
      <c r="K93" s="252">
        <v>187.27</v>
      </c>
    </row>
    <row r="94" spans="1:11" ht="31.5" hidden="1">
      <c r="A94" s="253">
        <v>11</v>
      </c>
      <c r="B94" s="24" t="s">
        <v>136</v>
      </c>
      <c r="C94" s="24"/>
      <c r="D94" s="67">
        <v>499.4</v>
      </c>
      <c r="E94" s="254"/>
      <c r="F94" s="67"/>
      <c r="G94" s="6"/>
      <c r="H94" s="6" t="e">
        <f>D95-#REF!</f>
        <v>#REF!</v>
      </c>
      <c r="I94" s="233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>
      <c r="A95" s="255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3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>
      <c r="A96" s="255"/>
      <c r="B96" s="256" t="s">
        <v>138</v>
      </c>
      <c r="C96" s="256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57"/>
      <c r="H96" s="6" t="e">
        <f>D97-#REF!</f>
        <v>#REF!</v>
      </c>
      <c r="I96" s="258"/>
      <c r="J96" s="257"/>
      <c r="K96" s="259"/>
    </row>
    <row r="97" spans="1:11" ht="32.25" hidden="1" thickBot="1">
      <c r="A97" s="260"/>
      <c r="B97" s="261" t="s">
        <v>429</v>
      </c>
      <c r="C97" s="261"/>
      <c r="D97" s="71">
        <v>31.51</v>
      </c>
      <c r="E97" s="262"/>
      <c r="F97" s="257"/>
      <c r="G97" s="80"/>
      <c r="H97" s="6" t="e">
        <f>D98-#REF!</f>
        <v>#REF!</v>
      </c>
      <c r="I97" s="263" t="e">
        <f>I95/D97*100</f>
        <v>#REF!</v>
      </c>
      <c r="J97" s="264" t="e">
        <f>J95/I95*100</f>
        <v>#REF!</v>
      </c>
      <c r="K97" s="265" t="e">
        <f>K95/J95*100</f>
        <v>#REF!</v>
      </c>
    </row>
    <row r="98" spans="1:11" ht="16.5" hidden="1" thickBot="1">
      <c r="B98" s="266" t="s">
        <v>139</v>
      </c>
      <c r="C98" s="261"/>
      <c r="D98" s="71"/>
      <c r="E98" s="267"/>
      <c r="F98" s="80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>
      <c r="E106" s="25">
        <f>E93-E104</f>
        <v>0</v>
      </c>
      <c r="F106" s="25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268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219"/>
      <c r="B1" s="313" t="s">
        <v>430</v>
      </c>
      <c r="C1" s="313"/>
      <c r="D1" s="313"/>
      <c r="E1" s="313"/>
      <c r="F1" s="313"/>
      <c r="G1" s="313"/>
      <c r="H1" s="313"/>
      <c r="I1" s="313"/>
      <c r="Q1" s="182" t="s">
        <v>404</v>
      </c>
    </row>
    <row r="2" spans="1:17" ht="18.75">
      <c r="A2" s="219"/>
      <c r="B2" s="219"/>
      <c r="C2" s="219"/>
      <c r="D2" s="219"/>
      <c r="E2" s="222"/>
      <c r="F2" s="219"/>
    </row>
    <row r="3" spans="1:17" ht="18.75">
      <c r="A3" s="329" t="s">
        <v>255</v>
      </c>
      <c r="B3" s="329"/>
      <c r="C3" s="329"/>
      <c r="D3" s="329"/>
      <c r="E3" s="329"/>
      <c r="F3" s="329"/>
      <c r="G3" s="329"/>
      <c r="H3" s="329"/>
      <c r="I3" s="329"/>
    </row>
    <row r="4" spans="1:17" ht="18.75">
      <c r="A4" s="329" t="s">
        <v>417</v>
      </c>
      <c r="B4" s="329"/>
      <c r="C4" s="329"/>
      <c r="D4" s="329"/>
      <c r="E4" s="329"/>
      <c r="F4" s="329"/>
      <c r="G4" s="329"/>
      <c r="H4" s="329"/>
      <c r="I4" s="329"/>
    </row>
    <row r="5" spans="1:17" ht="18.75">
      <c r="A5" s="329" t="s">
        <v>418</v>
      </c>
      <c r="B5" s="329"/>
      <c r="C5" s="329"/>
      <c r="D5" s="329"/>
      <c r="E5" s="329"/>
      <c r="F5" s="329"/>
      <c r="G5" s="329"/>
      <c r="H5" s="329"/>
      <c r="I5" s="329"/>
    </row>
    <row r="6" spans="1:17" ht="15.75">
      <c r="A6" s="269"/>
      <c r="B6" s="269"/>
      <c r="C6" s="269"/>
      <c r="D6" s="269"/>
      <c r="E6" s="270"/>
      <c r="F6" s="269"/>
      <c r="G6" s="269"/>
      <c r="H6" s="269"/>
      <c r="I6" s="223" t="s">
        <v>219</v>
      </c>
    </row>
    <row r="7" spans="1:17" ht="21" customHeight="1">
      <c r="A7" s="336"/>
      <c r="B7" s="336" t="s">
        <v>1</v>
      </c>
      <c r="C7" s="336" t="s">
        <v>256</v>
      </c>
      <c r="D7" s="336" t="s">
        <v>431</v>
      </c>
      <c r="E7" s="336" t="s">
        <v>432</v>
      </c>
      <c r="F7" s="336"/>
      <c r="G7" s="336" t="s">
        <v>433</v>
      </c>
      <c r="H7" s="336"/>
      <c r="I7" s="336"/>
    </row>
    <row r="8" spans="1:17" ht="84.6" customHeight="1">
      <c r="A8" s="336"/>
      <c r="B8" s="336"/>
      <c r="C8" s="336"/>
      <c r="D8" s="336"/>
      <c r="E8" s="237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>
      <c r="A9" s="71">
        <v>1</v>
      </c>
      <c r="B9" s="71">
        <v>2</v>
      </c>
      <c r="C9" s="71">
        <v>3</v>
      </c>
      <c r="D9" s="71">
        <v>4</v>
      </c>
      <c r="E9" s="237"/>
      <c r="F9" s="71"/>
      <c r="G9" s="71">
        <v>5</v>
      </c>
      <c r="H9" s="71">
        <v>6</v>
      </c>
      <c r="I9" s="71">
        <v>7</v>
      </c>
    </row>
    <row r="10" spans="1:17" s="1" customFormat="1" ht="17.45" customHeight="1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>
      <c r="A12" s="71" t="s">
        <v>8</v>
      </c>
      <c r="B12" s="5" t="s">
        <v>9</v>
      </c>
      <c r="C12" s="6">
        <v>8864.875</v>
      </c>
      <c r="D12" s="6">
        <v>10070.81</v>
      </c>
      <c r="E12" s="237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71" t="s">
        <v>10</v>
      </c>
      <c r="B13" s="5" t="s">
        <v>11</v>
      </c>
      <c r="C13" s="6">
        <v>1177</v>
      </c>
      <c r="D13" s="6">
        <v>2289.54</v>
      </c>
      <c r="E13" s="238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71" t="s">
        <v>12</v>
      </c>
      <c r="B14" s="5" t="s">
        <v>252</v>
      </c>
      <c r="C14" s="239">
        <v>1177</v>
      </c>
      <c r="D14" s="6">
        <v>2289.54</v>
      </c>
      <c r="E14" s="237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>
      <c r="A15" s="66"/>
      <c r="B15" s="7" t="s">
        <v>14</v>
      </c>
      <c r="C15" s="71">
        <v>676.43678160919546</v>
      </c>
      <c r="D15" s="66">
        <v>1179.1400000000001</v>
      </c>
      <c r="E15" s="271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>
      <c r="A16" s="66"/>
      <c r="B16" s="7" t="s">
        <v>15</v>
      </c>
      <c r="C16" s="66">
        <v>1.7399999999999998</v>
      </c>
      <c r="D16" s="74">
        <v>1.9417032752684158</v>
      </c>
      <c r="E16" s="271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>
      <c r="A17" s="71" t="s">
        <v>16</v>
      </c>
      <c r="B17" s="5" t="s">
        <v>427</v>
      </c>
      <c r="C17" s="6">
        <v>0</v>
      </c>
      <c r="D17" s="71">
        <v>0</v>
      </c>
      <c r="E17" s="237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>
      <c r="A18" s="66"/>
      <c r="B18" s="7" t="s">
        <v>14</v>
      </c>
      <c r="C18" s="66">
        <v>0</v>
      </c>
      <c r="D18" s="66"/>
      <c r="E18" s="271"/>
      <c r="F18" s="66"/>
      <c r="G18" s="66"/>
      <c r="H18" s="66"/>
      <c r="I18" s="66"/>
      <c r="K18" s="9">
        <v>0</v>
      </c>
    </row>
    <row r="19" spans="1:15" s="9" customFormat="1" ht="18.600000000000001" hidden="1" customHeight="1">
      <c r="A19" s="66"/>
      <c r="B19" s="7" t="s">
        <v>15</v>
      </c>
      <c r="C19" s="66">
        <v>0</v>
      </c>
      <c r="D19" s="272"/>
      <c r="E19" s="271"/>
      <c r="F19" s="66"/>
      <c r="G19" s="66"/>
      <c r="H19" s="66"/>
      <c r="I19" s="66"/>
      <c r="K19" s="9">
        <v>0</v>
      </c>
    </row>
    <row r="20" spans="1:15" ht="19.899999999999999" customHeight="1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>
      <c r="A23" s="66" t="s">
        <v>23</v>
      </c>
      <c r="B23" s="7" t="s">
        <v>24</v>
      </c>
      <c r="C23" s="66">
        <v>539.5</v>
      </c>
      <c r="D23" s="66">
        <v>499.4</v>
      </c>
      <c r="E23" s="271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>
      <c r="A24" s="66" t="s">
        <v>25</v>
      </c>
      <c r="B24" s="7" t="s">
        <v>26</v>
      </c>
      <c r="C24" s="66">
        <v>14.25</v>
      </c>
      <c r="D24" s="66"/>
      <c r="E24" s="271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>
      <c r="A26" s="71" t="s">
        <v>29</v>
      </c>
      <c r="B26" s="5" t="s">
        <v>30</v>
      </c>
      <c r="C26" s="71">
        <v>493.02</v>
      </c>
      <c r="D26" s="71">
        <v>916.42</v>
      </c>
      <c r="E26" s="237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>
      <c r="A27" s="66" t="s">
        <v>31</v>
      </c>
      <c r="B27" s="7" t="s">
        <v>32</v>
      </c>
      <c r="C27" s="66">
        <v>2.4</v>
      </c>
      <c r="D27" s="66">
        <v>2.4</v>
      </c>
      <c r="E27" s="271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>
      <c r="A28" s="66" t="s">
        <v>225</v>
      </c>
      <c r="B28" s="7" t="s">
        <v>33</v>
      </c>
      <c r="C28" s="66"/>
      <c r="D28" s="66"/>
      <c r="E28" s="271"/>
      <c r="F28" s="66"/>
      <c r="G28" s="66"/>
      <c r="H28" s="66"/>
      <c r="I28" s="66"/>
    </row>
    <row r="29" spans="1:15" s="9" customFormat="1" ht="15.75" hidden="1">
      <c r="A29" s="66" t="s">
        <v>226</v>
      </c>
      <c r="B29" s="7" t="s">
        <v>34</v>
      </c>
      <c r="C29" s="66"/>
      <c r="D29" s="66"/>
      <c r="E29" s="271"/>
      <c r="F29" s="66"/>
      <c r="G29" s="66"/>
      <c r="H29" s="66"/>
      <c r="I29" s="66"/>
    </row>
    <row r="30" spans="1:15" s="113" customFormat="1" ht="31.5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71" t="s">
        <v>257</v>
      </c>
      <c r="B35" s="5" t="s">
        <v>44</v>
      </c>
      <c r="C35" s="71">
        <v>185.19</v>
      </c>
      <c r="D35" s="71">
        <v>249.83</v>
      </c>
      <c r="E35" s="237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71"/>
      <c r="B36" s="7" t="s">
        <v>32</v>
      </c>
      <c r="C36" s="71">
        <v>0.5</v>
      </c>
      <c r="D36" s="71">
        <v>0.5</v>
      </c>
      <c r="E36" s="237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71"/>
      <c r="B37" s="7" t="s">
        <v>34</v>
      </c>
      <c r="C37" s="71"/>
      <c r="D37" s="71"/>
      <c r="E37" s="237"/>
      <c r="F37" s="71"/>
      <c r="G37" s="71"/>
      <c r="H37" s="71"/>
      <c r="I37" s="71"/>
    </row>
    <row r="38" spans="1:15" s="83" customFormat="1" ht="30.75" customHeight="1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71" t="s">
        <v>45</v>
      </c>
      <c r="B40" s="5" t="s">
        <v>46</v>
      </c>
      <c r="C40" s="71">
        <v>0</v>
      </c>
      <c r="D40" s="71"/>
      <c r="E40" s="237"/>
      <c r="F40" s="71"/>
      <c r="G40" s="71"/>
      <c r="H40" s="71"/>
      <c r="I40" s="71"/>
    </row>
    <row r="41" spans="1:15" ht="19.149999999999999" hidden="1" customHeight="1">
      <c r="A41" s="71" t="s">
        <v>47</v>
      </c>
      <c r="B41" s="5" t="s">
        <v>48</v>
      </c>
      <c r="C41" s="71">
        <v>0</v>
      </c>
      <c r="D41" s="71"/>
      <c r="E41" s="237"/>
      <c r="F41" s="71"/>
      <c r="G41" s="71"/>
      <c r="H41" s="71"/>
      <c r="I41" s="71"/>
    </row>
    <row r="42" spans="1:15" ht="52.9" hidden="1" customHeight="1">
      <c r="A42" s="71" t="s">
        <v>49</v>
      </c>
      <c r="B42" s="5" t="s">
        <v>50</v>
      </c>
      <c r="C42" s="71">
        <v>249.13</v>
      </c>
      <c r="D42" s="71"/>
      <c r="E42" s="237"/>
      <c r="F42" s="71"/>
      <c r="G42" s="71"/>
      <c r="H42" s="71"/>
      <c r="I42" s="71"/>
    </row>
    <row r="43" spans="1:15" ht="21" customHeight="1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38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71" t="s">
        <v>57</v>
      </c>
      <c r="B46" s="5" t="s">
        <v>253</v>
      </c>
      <c r="C46" s="6"/>
      <c r="D46" s="6"/>
      <c r="E46" s="238">
        <v>4950.4399999999996</v>
      </c>
      <c r="F46" s="6">
        <v>161.04</v>
      </c>
      <c r="G46" s="6"/>
      <c r="H46" s="6"/>
      <c r="I46" s="6"/>
    </row>
    <row r="47" spans="1:15" ht="31.5" hidden="1">
      <c r="A47" s="71" t="s">
        <v>60</v>
      </c>
      <c r="B47" s="5" t="s">
        <v>61</v>
      </c>
      <c r="C47" s="6"/>
      <c r="D47" s="6"/>
      <c r="E47" s="238">
        <v>14304.9</v>
      </c>
      <c r="F47" s="6"/>
      <c r="G47" s="6"/>
      <c r="H47" s="6"/>
      <c r="I47" s="6"/>
    </row>
    <row r="48" spans="1:15" ht="31.5" hidden="1">
      <c r="A48" s="71" t="s">
        <v>62</v>
      </c>
      <c r="B48" s="5" t="s">
        <v>63</v>
      </c>
      <c r="C48" s="6">
        <v>0</v>
      </c>
      <c r="D48" s="6"/>
      <c r="E48" s="238"/>
      <c r="F48" s="6"/>
      <c r="G48" s="6"/>
      <c r="H48" s="6"/>
      <c r="I48" s="6"/>
    </row>
    <row r="49" spans="1:15" ht="15.7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>
      <c r="A50" s="71" t="s">
        <v>66</v>
      </c>
      <c r="B50" s="5" t="s">
        <v>67</v>
      </c>
      <c r="C50" s="71">
        <v>911.7</v>
      </c>
      <c r="D50" s="71">
        <v>1643.7</v>
      </c>
      <c r="E50" s="237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>
      <c r="A52" s="66" t="s">
        <v>70</v>
      </c>
      <c r="B52" s="7" t="s">
        <v>34</v>
      </c>
      <c r="C52" s="66"/>
      <c r="D52" s="66"/>
      <c r="E52" s="271"/>
      <c r="F52" s="66"/>
      <c r="G52" s="66"/>
      <c r="H52" s="66"/>
      <c r="I52" s="66"/>
    </row>
    <row r="53" spans="1:15" s="113" customFormat="1" ht="31.5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71" t="s">
        <v>75</v>
      </c>
      <c r="B56" s="5" t="s">
        <v>76</v>
      </c>
      <c r="C56" s="71"/>
      <c r="D56" s="6"/>
      <c r="E56" s="238"/>
      <c r="F56" s="6"/>
      <c r="G56" s="6"/>
      <c r="H56" s="6"/>
      <c r="I56" s="6"/>
    </row>
    <row r="57" spans="1:15" ht="31.5" hidden="1">
      <c r="A57" s="71" t="s">
        <v>77</v>
      </c>
      <c r="B57" s="5" t="s">
        <v>78</v>
      </c>
      <c r="C57" s="71"/>
      <c r="D57" s="6"/>
      <c r="E57" s="238">
        <v>1261</v>
      </c>
      <c r="F57" s="6"/>
      <c r="G57" s="6"/>
      <c r="H57" s="6"/>
      <c r="I57" s="6"/>
    </row>
    <row r="58" spans="1:15" s="9" customFormat="1" ht="15.75" hidden="1">
      <c r="A58" s="66" t="s">
        <v>79</v>
      </c>
      <c r="B58" s="7" t="s">
        <v>80</v>
      </c>
      <c r="C58" s="66"/>
      <c r="D58" s="8"/>
      <c r="E58" s="273"/>
      <c r="F58" s="8"/>
      <c r="G58" s="8"/>
      <c r="H58" s="8"/>
      <c r="I58" s="8"/>
    </row>
    <row r="59" spans="1:15" ht="15.75" hidden="1">
      <c r="A59" s="71" t="s">
        <v>81</v>
      </c>
      <c r="B59" s="5" t="s">
        <v>38</v>
      </c>
      <c r="C59" s="71"/>
      <c r="D59" s="6"/>
      <c r="E59" s="238">
        <v>383.3</v>
      </c>
      <c r="F59" s="6"/>
      <c r="G59" s="6"/>
      <c r="H59" s="6"/>
      <c r="I59" s="6"/>
    </row>
    <row r="60" spans="1:15" ht="31.5" hidden="1">
      <c r="A60" s="71" t="s">
        <v>82</v>
      </c>
      <c r="B60" s="5" t="s">
        <v>87</v>
      </c>
      <c r="C60" s="71"/>
      <c r="D60" s="6"/>
      <c r="E60" s="238"/>
      <c r="F60" s="6"/>
      <c r="G60" s="6"/>
      <c r="H60" s="6"/>
      <c r="I60" s="6"/>
    </row>
    <row r="61" spans="1:15" ht="15.75" hidden="1">
      <c r="A61" s="71" t="s">
        <v>85</v>
      </c>
      <c r="B61" s="5" t="s">
        <v>89</v>
      </c>
      <c r="C61" s="71"/>
      <c r="D61" s="6"/>
      <c r="E61" s="238"/>
      <c r="F61" s="6"/>
      <c r="G61" s="6"/>
      <c r="H61" s="6"/>
      <c r="I61" s="6"/>
    </row>
    <row r="62" spans="1:15" ht="31.5" customHeight="1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38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71" t="s">
        <v>88</v>
      </c>
      <c r="B63" s="5" t="s">
        <v>93</v>
      </c>
      <c r="C63" s="71"/>
      <c r="D63" s="6"/>
      <c r="E63" s="238"/>
      <c r="F63" s="6"/>
      <c r="G63" s="6"/>
      <c r="H63" s="6"/>
      <c r="I63" s="6"/>
    </row>
    <row r="64" spans="1:15" ht="32.450000000000003" hidden="1" customHeight="1">
      <c r="A64" s="71" t="s">
        <v>90</v>
      </c>
      <c r="B64" s="5" t="s">
        <v>95</v>
      </c>
      <c r="C64" s="71"/>
      <c r="D64" s="6"/>
      <c r="E64" s="238"/>
      <c r="F64" s="6"/>
      <c r="G64" s="6"/>
      <c r="H64" s="6"/>
      <c r="I64" s="6"/>
    </row>
    <row r="65" spans="1:15" ht="32.450000000000003" hidden="1" customHeight="1">
      <c r="A65" s="71" t="s">
        <v>92</v>
      </c>
      <c r="B65" s="5" t="s">
        <v>96</v>
      </c>
      <c r="C65" s="71"/>
      <c r="D65" s="6"/>
      <c r="E65" s="238">
        <v>165.12</v>
      </c>
      <c r="F65" s="6">
        <v>94.92</v>
      </c>
      <c r="G65" s="6"/>
      <c r="H65" s="6"/>
      <c r="I65" s="6"/>
    </row>
    <row r="66" spans="1:15" ht="32.450000000000003" hidden="1" customHeight="1">
      <c r="A66" s="71" t="s">
        <v>94</v>
      </c>
      <c r="B66" s="5" t="s">
        <v>98</v>
      </c>
      <c r="C66" s="71"/>
      <c r="D66" s="6"/>
      <c r="E66" s="238"/>
      <c r="F66" s="6"/>
      <c r="G66" s="6"/>
      <c r="H66" s="6"/>
      <c r="I66" s="6"/>
    </row>
    <row r="67" spans="1:15" ht="32.450000000000003" hidden="1" customHeight="1">
      <c r="A67" s="71" t="s">
        <v>254</v>
      </c>
      <c r="B67" s="5" t="s">
        <v>100</v>
      </c>
      <c r="C67" s="71"/>
      <c r="D67" s="6"/>
      <c r="E67" s="238"/>
      <c r="F67" s="6"/>
      <c r="G67" s="6"/>
      <c r="H67" s="6"/>
      <c r="I67" s="6"/>
    </row>
    <row r="68" spans="1:15" ht="46.5" customHeight="1">
      <c r="A68" s="71" t="s">
        <v>77</v>
      </c>
      <c r="B68" s="5" t="s">
        <v>101</v>
      </c>
      <c r="C68" s="71">
        <v>35.85</v>
      </c>
      <c r="D68" s="6">
        <v>0</v>
      </c>
      <c r="E68" s="238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>
      <c r="A70" s="71" t="s">
        <v>104</v>
      </c>
      <c r="B70" s="5" t="s">
        <v>105</v>
      </c>
      <c r="C70" s="71"/>
      <c r="D70" s="6"/>
      <c r="E70" s="238"/>
      <c r="F70" s="6"/>
      <c r="G70" s="6"/>
      <c r="H70" s="6"/>
      <c r="I70" s="6"/>
    </row>
    <row r="71" spans="1:15" ht="31.5" hidden="1">
      <c r="A71" s="71" t="s">
        <v>106</v>
      </c>
      <c r="B71" s="5" t="s">
        <v>107</v>
      </c>
      <c r="C71" s="71"/>
      <c r="D71" s="6"/>
      <c r="E71" s="238"/>
      <c r="F71" s="6"/>
      <c r="G71" s="6"/>
      <c r="H71" s="6"/>
      <c r="I71" s="6"/>
    </row>
    <row r="72" spans="1:15" s="9" customFormat="1" ht="15.75" hidden="1">
      <c r="A72" s="66" t="s">
        <v>108</v>
      </c>
      <c r="B72" s="7" t="s">
        <v>80</v>
      </c>
      <c r="C72" s="66"/>
      <c r="D72" s="8"/>
      <c r="E72" s="273"/>
      <c r="F72" s="8"/>
      <c r="G72" s="8"/>
      <c r="H72" s="8"/>
      <c r="I72" s="8"/>
    </row>
    <row r="73" spans="1:15" ht="15.75" hidden="1">
      <c r="A73" s="71" t="s">
        <v>109</v>
      </c>
      <c r="B73" s="5" t="s">
        <v>38</v>
      </c>
      <c r="C73" s="71"/>
      <c r="D73" s="6"/>
      <c r="E73" s="238"/>
      <c r="F73" s="6"/>
      <c r="G73" s="6"/>
      <c r="H73" s="6"/>
      <c r="I73" s="6"/>
    </row>
    <row r="74" spans="1:15" ht="30.6" hidden="1" customHeight="1">
      <c r="A74" s="71" t="s">
        <v>110</v>
      </c>
      <c r="B74" s="5" t="s">
        <v>111</v>
      </c>
      <c r="C74" s="71"/>
      <c r="D74" s="6"/>
      <c r="E74" s="238"/>
      <c r="F74" s="6"/>
      <c r="G74" s="6"/>
      <c r="H74" s="6"/>
      <c r="I74" s="6"/>
    </row>
    <row r="75" spans="1:15" ht="22.15" customHeight="1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38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>
      <c r="A77" s="71" t="s">
        <v>238</v>
      </c>
      <c r="B77" s="5" t="s">
        <v>115</v>
      </c>
      <c r="C77" s="71"/>
      <c r="D77" s="6"/>
      <c r="E77" s="238">
        <v>176.71</v>
      </c>
      <c r="F77" s="6">
        <v>4658.3899999999994</v>
      </c>
      <c r="G77" s="6"/>
      <c r="H77" s="6"/>
      <c r="I77" s="6"/>
    </row>
    <row r="78" spans="1:15" ht="15.75" hidden="1">
      <c r="A78" s="71" t="s">
        <v>116</v>
      </c>
      <c r="B78" s="5" t="s">
        <v>117</v>
      </c>
      <c r="C78" s="71"/>
      <c r="D78" s="6"/>
      <c r="E78" s="238"/>
      <c r="F78" s="6"/>
      <c r="G78" s="6"/>
      <c r="H78" s="6"/>
      <c r="I78" s="6"/>
    </row>
    <row r="79" spans="1:15" ht="15.75" hidden="1">
      <c r="A79" s="71" t="s">
        <v>118</v>
      </c>
      <c r="B79" s="5" t="s">
        <v>119</v>
      </c>
      <c r="C79" s="71"/>
      <c r="D79" s="6"/>
      <c r="E79" s="238"/>
      <c r="F79" s="6"/>
      <c r="G79" s="6"/>
      <c r="H79" s="6"/>
      <c r="I79" s="6"/>
    </row>
    <row r="80" spans="1:15" ht="34.9" customHeight="1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71" t="s">
        <v>122</v>
      </c>
      <c r="B81" s="274" t="s">
        <v>230</v>
      </c>
      <c r="C81" s="71">
        <v>0</v>
      </c>
      <c r="D81" s="6"/>
      <c r="E81" s="238"/>
      <c r="F81" s="6"/>
      <c r="G81" s="6"/>
      <c r="H81" s="6"/>
      <c r="I81" s="6"/>
    </row>
    <row r="82" spans="1:15" ht="40.9" hidden="1" customHeight="1">
      <c r="A82" s="71" t="s">
        <v>123</v>
      </c>
      <c r="B82" s="274" t="s">
        <v>124</v>
      </c>
      <c r="C82" s="71">
        <v>0</v>
      </c>
      <c r="D82" s="6"/>
      <c r="E82" s="238">
        <v>943.42</v>
      </c>
      <c r="F82" s="6">
        <v>1407.19</v>
      </c>
      <c r="G82" s="6"/>
      <c r="H82" s="6"/>
      <c r="I82" s="6"/>
    </row>
    <row r="83" spans="1:15" ht="18.600000000000001" customHeight="1">
      <c r="A83" s="71" t="s">
        <v>122</v>
      </c>
      <c r="B83" s="275" t="s">
        <v>126</v>
      </c>
      <c r="C83" s="71">
        <v>98.7</v>
      </c>
      <c r="D83" s="6">
        <f>G83+H83+I83</f>
        <v>131.65</v>
      </c>
      <c r="E83" s="238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>
      <c r="A88" s="71" t="s">
        <v>192</v>
      </c>
      <c r="B88" s="275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>
      <c r="A89" s="68" t="s">
        <v>193</v>
      </c>
      <c r="B89" s="275" t="s">
        <v>132</v>
      </c>
      <c r="C89" s="6">
        <v>94.83</v>
      </c>
      <c r="D89" s="6">
        <v>12.86</v>
      </c>
      <c r="E89" s="238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71" t="s">
        <v>194</v>
      </c>
      <c r="B90" s="275" t="s">
        <v>133</v>
      </c>
      <c r="C90" s="6">
        <v>0</v>
      </c>
      <c r="D90" s="6">
        <v>0</v>
      </c>
      <c r="E90" s="238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>
      <c r="A91" s="71" t="s">
        <v>195</v>
      </c>
      <c r="B91" s="275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250" t="s">
        <v>232</v>
      </c>
      <c r="B92" s="275" t="s">
        <v>233</v>
      </c>
      <c r="C92" s="71">
        <v>18.97</v>
      </c>
      <c r="D92" s="71">
        <v>3.08</v>
      </c>
      <c r="E92" s="237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>
      <c r="A94" s="71">
        <v>11</v>
      </c>
      <c r="B94" s="73" t="s">
        <v>434</v>
      </c>
      <c r="C94" s="71">
        <v>469.5</v>
      </c>
      <c r="D94" s="71">
        <v>499.4</v>
      </c>
      <c r="E94" s="237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71"/>
      <c r="B97" s="5" t="s">
        <v>429</v>
      </c>
      <c r="C97" s="71">
        <v>31.51</v>
      </c>
      <c r="D97" s="6"/>
      <c r="E97" s="237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71"/>
      <c r="B98" s="5" t="s">
        <v>139</v>
      </c>
      <c r="C98" s="71"/>
      <c r="D98" s="71"/>
      <c r="E98" s="237"/>
      <c r="F98" s="71"/>
      <c r="G98" s="6">
        <v>100</v>
      </c>
      <c r="H98" s="6">
        <v>100</v>
      </c>
      <c r="I98" s="6">
        <f>I96/H96*100</f>
        <v>126.08695652173911</v>
      </c>
    </row>
    <row r="106" spans="1:15">
      <c r="D106" s="25"/>
      <c r="E106" s="25"/>
      <c r="F106" s="25"/>
      <c r="G106" s="25"/>
      <c r="H106" s="25"/>
      <c r="I106" s="25"/>
    </row>
    <row r="112" spans="1:1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PETROVA</cp:lastModifiedBy>
  <cp:lastPrinted>2013-11-14T01:27:36Z</cp:lastPrinted>
  <dcterms:created xsi:type="dcterms:W3CDTF">2013-07-04T03:05:04Z</dcterms:created>
  <dcterms:modified xsi:type="dcterms:W3CDTF">2013-11-14T01:27:45Z</dcterms:modified>
</cp:coreProperties>
</file>